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1.xml" ContentType="application/vnd.openxmlformats-officedocument.drawing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3.xml" ContentType="application/vnd.openxmlformats-officedocument.drawing+xml"/>
  <Override PartName="/xl/charts/chart35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4.xml" ContentType="application/vnd.openxmlformats-officedocument.drawing+xml"/>
  <Override PartName="/xl/charts/chart3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4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15.xml" ContentType="application/vnd.openxmlformats-officedocument.drawing+xml"/>
  <Override PartName="/xl/charts/chart4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4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Levantamiento CDH\Presentación resultados\Carpeta publicación\Documentos\"/>
    </mc:Choice>
  </mc:AlternateContent>
  <xr:revisionPtr revIDLastSave="0" documentId="13_ncr:1_{E28159A2-00C5-436D-9F7C-DE8C29A1FF4A}" xr6:coauthVersionLast="46" xr6:coauthVersionMax="46" xr10:uidLastSave="{00000000-0000-0000-0000-000000000000}"/>
  <bookViews>
    <workbookView xWindow="-120" yWindow="-120" windowWidth="20730" windowHeight="11160" tabRatio="778" activeTab="1" xr2:uid="{00000000-000D-0000-FFFF-FFFF00000000}"/>
  </bookViews>
  <sheets>
    <sheet name="INTRO" sheetId="27" r:id="rId1"/>
    <sheet name="0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10" r:id="rId9"/>
    <sheet name="8" sheetId="9" r:id="rId10"/>
    <sheet name="9" sheetId="12" r:id="rId11"/>
    <sheet name="10" sheetId="22" r:id="rId12"/>
    <sheet name="11" sheetId="18" r:id="rId13"/>
    <sheet name="12" sheetId="19" r:id="rId14"/>
    <sheet name="13" sheetId="14" r:id="rId15"/>
    <sheet name="14" sheetId="23" r:id="rId16"/>
    <sheet name="15" sheetId="24" r:id="rId17"/>
    <sheet name="16" sheetId="25" r:id="rId18"/>
    <sheet name="17" sheetId="26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3" l="1"/>
  <c r="L21" i="23"/>
  <c r="L20" i="23"/>
  <c r="K20" i="23"/>
  <c r="I71" i="26"/>
  <c r="H71" i="26"/>
  <c r="G71" i="26"/>
  <c r="H70" i="26"/>
  <c r="I70" i="26" s="1"/>
  <c r="G70" i="26"/>
  <c r="H69" i="26"/>
  <c r="I69" i="26" s="1"/>
  <c r="G69" i="26"/>
  <c r="H68" i="26"/>
  <c r="I68" i="26" s="1"/>
  <c r="G68" i="26"/>
  <c r="I67" i="26"/>
  <c r="H67" i="26"/>
  <c r="G67" i="26"/>
  <c r="H66" i="26"/>
  <c r="I66" i="26" s="1"/>
  <c r="G66" i="26"/>
  <c r="I65" i="26"/>
  <c r="H65" i="26"/>
  <c r="G65" i="26"/>
  <c r="H64" i="26"/>
  <c r="I64" i="26" s="1"/>
  <c r="G64" i="26"/>
  <c r="I63" i="26"/>
  <c r="H63" i="26"/>
  <c r="G63" i="26"/>
  <c r="H62" i="26"/>
  <c r="I62" i="26" s="1"/>
  <c r="G62" i="26"/>
  <c r="H61" i="26"/>
  <c r="I61" i="26" s="1"/>
  <c r="G61" i="26"/>
  <c r="D54" i="26"/>
  <c r="D53" i="26"/>
  <c r="D52" i="26"/>
  <c r="D51" i="26"/>
  <c r="D50" i="26"/>
  <c r="D49" i="26"/>
  <c r="D48" i="26"/>
  <c r="D44" i="26"/>
  <c r="D43" i="26"/>
  <c r="D42" i="26"/>
  <c r="D41" i="26"/>
  <c r="D40" i="26"/>
  <c r="D39" i="26"/>
  <c r="D38" i="26"/>
  <c r="K30" i="26"/>
  <c r="J30" i="26"/>
  <c r="H30" i="26"/>
  <c r="G30" i="26"/>
  <c r="I30" i="26" s="1"/>
  <c r="K29" i="26"/>
  <c r="H29" i="26"/>
  <c r="J29" i="26" s="1"/>
  <c r="G29" i="26"/>
  <c r="I29" i="26" s="1"/>
  <c r="K28" i="26"/>
  <c r="I28" i="26"/>
  <c r="H28" i="26"/>
  <c r="J28" i="26" s="1"/>
  <c r="G28" i="26"/>
  <c r="K27" i="26"/>
  <c r="J27" i="26"/>
  <c r="I27" i="26"/>
  <c r="H27" i="26"/>
  <c r="G27" i="26"/>
  <c r="K26" i="26"/>
  <c r="J26" i="26"/>
  <c r="H26" i="26"/>
  <c r="G26" i="26"/>
  <c r="I26" i="26" s="1"/>
  <c r="K25" i="26"/>
  <c r="H25" i="26"/>
  <c r="G25" i="26"/>
  <c r="I25" i="26" s="1"/>
  <c r="K24" i="26"/>
  <c r="I24" i="26"/>
  <c r="H24" i="26"/>
  <c r="J24" i="26" s="1"/>
  <c r="G24" i="26"/>
  <c r="K23" i="26"/>
  <c r="J23" i="26" s="1"/>
  <c r="I23" i="26"/>
  <c r="H23" i="26"/>
  <c r="G23" i="26"/>
  <c r="K22" i="26"/>
  <c r="J22" i="26"/>
  <c r="H22" i="26"/>
  <c r="G22" i="26"/>
  <c r="I22" i="26" s="1"/>
  <c r="K21" i="26"/>
  <c r="H21" i="26"/>
  <c r="J21" i="26" s="1"/>
  <c r="G21" i="26"/>
  <c r="I21" i="26" s="1"/>
  <c r="K20" i="26"/>
  <c r="I20" i="26"/>
  <c r="H20" i="26"/>
  <c r="J20" i="26" s="1"/>
  <c r="G20" i="26"/>
  <c r="K19" i="26"/>
  <c r="J19" i="26"/>
  <c r="I19" i="26"/>
  <c r="H19" i="26"/>
  <c r="G19" i="26"/>
  <c r="K18" i="26"/>
  <c r="J18" i="26"/>
  <c r="H18" i="26"/>
  <c r="G18" i="26"/>
  <c r="I18" i="26" s="1"/>
  <c r="K17" i="26"/>
  <c r="H17" i="26"/>
  <c r="G17" i="26"/>
  <c r="D9" i="26"/>
  <c r="D8" i="26"/>
  <c r="D7" i="26"/>
  <c r="D17" i="25"/>
  <c r="D16" i="25"/>
  <c r="D15" i="25"/>
  <c r="D14" i="25"/>
  <c r="D13" i="25"/>
  <c r="D12" i="25"/>
  <c r="I8" i="25"/>
  <c r="H8" i="25"/>
  <c r="G8" i="25"/>
  <c r="D8" i="25"/>
  <c r="I7" i="25"/>
  <c r="H7" i="25"/>
  <c r="G7" i="25"/>
  <c r="D7" i="25"/>
  <c r="I6" i="25"/>
  <c r="H6" i="25"/>
  <c r="G6" i="25"/>
  <c r="D6" i="25"/>
  <c r="I5" i="25"/>
  <c r="H5" i="25"/>
  <c r="G5" i="25"/>
  <c r="D5" i="25"/>
  <c r="D16" i="24"/>
  <c r="D15" i="24"/>
  <c r="D14" i="24"/>
  <c r="D13" i="24"/>
  <c r="D12" i="24"/>
  <c r="D11" i="24"/>
  <c r="D7" i="24"/>
  <c r="D6" i="24"/>
  <c r="D5" i="24"/>
  <c r="B22" i="23"/>
  <c r="B21" i="23"/>
  <c r="E20" i="23"/>
  <c r="D20" i="23"/>
  <c r="B20" i="23"/>
  <c r="N19" i="23"/>
  <c r="M19" i="23"/>
  <c r="J19" i="23"/>
  <c r="N18" i="23"/>
  <c r="M18" i="23"/>
  <c r="J18" i="23"/>
  <c r="N17" i="23"/>
  <c r="M17" i="23"/>
  <c r="J17" i="23"/>
  <c r="N16" i="23"/>
  <c r="M16" i="23"/>
  <c r="J16" i="23"/>
  <c r="N15" i="23"/>
  <c r="M15" i="23"/>
  <c r="J15" i="23"/>
  <c r="N14" i="23"/>
  <c r="M14" i="23"/>
  <c r="J14" i="23"/>
  <c r="N13" i="23"/>
  <c r="M13" i="23"/>
  <c r="J13" i="23"/>
  <c r="M12" i="23"/>
  <c r="J12" i="23"/>
  <c r="N11" i="23"/>
  <c r="M11" i="23"/>
  <c r="J11" i="23"/>
  <c r="N10" i="23"/>
  <c r="M10" i="23"/>
  <c r="J10" i="23"/>
  <c r="N9" i="23"/>
  <c r="M9" i="23"/>
  <c r="J9" i="23"/>
  <c r="N8" i="23"/>
  <c r="M8" i="23"/>
  <c r="J8" i="23"/>
  <c r="N7" i="23"/>
  <c r="M7" i="23"/>
  <c r="J7" i="23"/>
  <c r="N6" i="23"/>
  <c r="M6" i="23"/>
  <c r="J6" i="23"/>
  <c r="N5" i="23"/>
  <c r="M5" i="23"/>
  <c r="J5" i="23"/>
  <c r="N4" i="23"/>
  <c r="M4" i="23"/>
  <c r="J4" i="23"/>
  <c r="D48" i="14"/>
  <c r="D47" i="14"/>
  <c r="D46" i="14"/>
  <c r="D45" i="14"/>
  <c r="D44" i="14"/>
  <c r="D43" i="14"/>
  <c r="D42" i="14"/>
  <c r="D41" i="14"/>
  <c r="D40" i="14"/>
  <c r="D39" i="14"/>
  <c r="D38" i="14"/>
  <c r="D33" i="14"/>
  <c r="D32" i="14"/>
  <c r="D31" i="14"/>
  <c r="D30" i="14"/>
  <c r="D29" i="14"/>
  <c r="D28" i="14"/>
  <c r="C23" i="14"/>
  <c r="B23" i="14"/>
  <c r="D22" i="14"/>
  <c r="D21" i="14"/>
  <c r="G21" i="14" s="1"/>
  <c r="D20" i="14"/>
  <c r="E20" i="14" s="1"/>
  <c r="D19" i="14"/>
  <c r="G19" i="14" s="1"/>
  <c r="D18" i="14"/>
  <c r="D17" i="14"/>
  <c r="G17" i="14" s="1"/>
  <c r="E7" i="14"/>
  <c r="D7" i="14"/>
  <c r="F5" i="14" s="1"/>
  <c r="B7" i="14"/>
  <c r="C6" i="14" s="1"/>
  <c r="D10" i="19"/>
  <c r="C10" i="19"/>
  <c r="B10" i="19"/>
  <c r="F10" i="19" s="1"/>
  <c r="I9" i="19"/>
  <c r="H9" i="19"/>
  <c r="G9" i="19"/>
  <c r="F9" i="19"/>
  <c r="E9" i="19"/>
  <c r="I8" i="19"/>
  <c r="H8" i="19"/>
  <c r="G8" i="19"/>
  <c r="F8" i="19"/>
  <c r="E8" i="19"/>
  <c r="H7" i="19"/>
  <c r="G7" i="19"/>
  <c r="F7" i="19"/>
  <c r="E7" i="19"/>
  <c r="I7" i="19" s="1"/>
  <c r="I6" i="19"/>
  <c r="H6" i="19"/>
  <c r="G6" i="19"/>
  <c r="F6" i="19"/>
  <c r="E6" i="19"/>
  <c r="H5" i="19"/>
  <c r="G5" i="19"/>
  <c r="F5" i="19"/>
  <c r="E5" i="19"/>
  <c r="E10" i="19" s="1"/>
  <c r="P30" i="18"/>
  <c r="O30" i="18"/>
  <c r="M30" i="18"/>
  <c r="K30" i="18"/>
  <c r="H30" i="18"/>
  <c r="Q30" i="18" s="1"/>
  <c r="G30" i="18"/>
  <c r="P25" i="18" s="1"/>
  <c r="F30" i="18"/>
  <c r="O28" i="18" s="1"/>
  <c r="E30" i="18"/>
  <c r="N27" i="18" s="1"/>
  <c r="D30" i="18"/>
  <c r="C30" i="18"/>
  <c r="B30" i="18"/>
  <c r="L30" i="18" s="1"/>
  <c r="Q29" i="18"/>
  <c r="P29" i="18"/>
  <c r="M29" i="18"/>
  <c r="L29" i="18"/>
  <c r="K29" i="18"/>
  <c r="Q28" i="18"/>
  <c r="P28" i="18"/>
  <c r="M28" i="18"/>
  <c r="L28" i="18"/>
  <c r="K28" i="18"/>
  <c r="Q27" i="18"/>
  <c r="P27" i="18"/>
  <c r="O27" i="18"/>
  <c r="M27" i="18"/>
  <c r="L27" i="18"/>
  <c r="K27" i="18"/>
  <c r="P26" i="18"/>
  <c r="O26" i="18"/>
  <c r="N26" i="18"/>
  <c r="M26" i="18"/>
  <c r="L26" i="18"/>
  <c r="K26" i="18"/>
  <c r="Q25" i="18"/>
  <c r="O25" i="18"/>
  <c r="N25" i="18"/>
  <c r="M25" i="18"/>
  <c r="L25" i="18"/>
  <c r="K25" i="18"/>
  <c r="Q24" i="18"/>
  <c r="P24" i="18"/>
  <c r="N24" i="18"/>
  <c r="M24" i="18"/>
  <c r="L24" i="18"/>
  <c r="K24" i="18"/>
  <c r="M10" i="18"/>
  <c r="L10" i="18"/>
  <c r="H10" i="18"/>
  <c r="G10" i="18"/>
  <c r="F10" i="18"/>
  <c r="E10" i="18"/>
  <c r="D10" i="18"/>
  <c r="C10" i="18"/>
  <c r="B10" i="18"/>
  <c r="K10" i="18" s="1"/>
  <c r="Q9" i="18"/>
  <c r="P9" i="18"/>
  <c r="O9" i="18"/>
  <c r="N9" i="18"/>
  <c r="M9" i="18"/>
  <c r="R9" i="18" s="1"/>
  <c r="L9" i="18"/>
  <c r="K9" i="18"/>
  <c r="Q8" i="18"/>
  <c r="P8" i="18"/>
  <c r="O8" i="18"/>
  <c r="N8" i="18"/>
  <c r="M8" i="18"/>
  <c r="R8" i="18" s="1"/>
  <c r="L8" i="18"/>
  <c r="K8" i="18"/>
  <c r="Q7" i="18"/>
  <c r="P7" i="18"/>
  <c r="O7" i="18"/>
  <c r="N7" i="18"/>
  <c r="M7" i="18"/>
  <c r="R7" i="18" s="1"/>
  <c r="L7" i="18"/>
  <c r="K7" i="18"/>
  <c r="Q6" i="18"/>
  <c r="P6" i="18"/>
  <c r="O6" i="18"/>
  <c r="N6" i="18"/>
  <c r="M6" i="18"/>
  <c r="R6" i="18" s="1"/>
  <c r="L6" i="18"/>
  <c r="K6" i="18"/>
  <c r="Q5" i="18"/>
  <c r="P5" i="18"/>
  <c r="O5" i="18"/>
  <c r="N5" i="18"/>
  <c r="M5" i="18"/>
  <c r="R5" i="18" s="1"/>
  <c r="L5" i="18"/>
  <c r="K5" i="18"/>
  <c r="I24" i="22"/>
  <c r="H24" i="22"/>
  <c r="G24" i="22"/>
  <c r="F24" i="22"/>
  <c r="I23" i="22"/>
  <c r="H23" i="22"/>
  <c r="G23" i="22"/>
  <c r="F23" i="22"/>
  <c r="I19" i="22"/>
  <c r="H19" i="22"/>
  <c r="G19" i="22"/>
  <c r="F19" i="22"/>
  <c r="I18" i="22"/>
  <c r="H18" i="22"/>
  <c r="G18" i="22"/>
  <c r="F18" i="22"/>
  <c r="I17" i="22"/>
  <c r="H17" i="22"/>
  <c r="G17" i="22"/>
  <c r="F17" i="22"/>
  <c r="I16" i="22"/>
  <c r="H16" i="22"/>
  <c r="G16" i="22"/>
  <c r="F16" i="22"/>
  <c r="I15" i="22"/>
  <c r="H15" i="22"/>
  <c r="G15" i="22"/>
  <c r="F15" i="22"/>
  <c r="B10" i="22"/>
  <c r="C7" i="22" s="1"/>
  <c r="B34" i="12"/>
  <c r="C34" i="12" s="1"/>
  <c r="C32" i="12"/>
  <c r="C31" i="12"/>
  <c r="C30" i="12"/>
  <c r="C29" i="12"/>
  <c r="E8" i="12"/>
  <c r="D8" i="12"/>
  <c r="C8" i="12"/>
  <c r="B8" i="12"/>
  <c r="I7" i="12"/>
  <c r="H7" i="12"/>
  <c r="G7" i="12"/>
  <c r="F7" i="12"/>
  <c r="I6" i="12"/>
  <c r="H6" i="12"/>
  <c r="G6" i="12"/>
  <c r="F6" i="12"/>
  <c r="I5" i="12"/>
  <c r="H5" i="12"/>
  <c r="G5" i="12"/>
  <c r="F5" i="12"/>
  <c r="B64" i="9"/>
  <c r="C64" i="9" s="1"/>
  <c r="C63" i="9"/>
  <c r="B63" i="9"/>
  <c r="C62" i="9"/>
  <c r="B62" i="9"/>
  <c r="B61" i="9"/>
  <c r="C61" i="9" s="1"/>
  <c r="B60" i="9"/>
  <c r="C60" i="9" s="1"/>
  <c r="B59" i="9"/>
  <c r="C59" i="9" s="1"/>
  <c r="C54" i="9"/>
  <c r="B54" i="9"/>
  <c r="C53" i="9"/>
  <c r="B53" i="9"/>
  <c r="C52" i="9"/>
  <c r="B52" i="9"/>
  <c r="C51" i="9"/>
  <c r="B51" i="9"/>
  <c r="C50" i="9"/>
  <c r="B50" i="9"/>
  <c r="C49" i="9"/>
  <c r="B49" i="9"/>
  <c r="K45" i="9"/>
  <c r="J45" i="9"/>
  <c r="I45" i="9"/>
  <c r="H45" i="9"/>
  <c r="G45" i="9"/>
  <c r="F45" i="9"/>
  <c r="E45" i="9"/>
  <c r="D45" i="9"/>
  <c r="C45" i="9"/>
  <c r="C55" i="9" s="1"/>
  <c r="B45" i="9"/>
  <c r="B55" i="9" s="1"/>
  <c r="D35" i="9"/>
  <c r="B65" i="9" s="1"/>
  <c r="C65" i="9" s="1"/>
  <c r="C35" i="9"/>
  <c r="B35" i="9"/>
  <c r="E35" i="9" s="1"/>
  <c r="G35" i="9" s="1"/>
  <c r="G34" i="9"/>
  <c r="F34" i="9"/>
  <c r="E34" i="9"/>
  <c r="F33" i="9"/>
  <c r="E33" i="9"/>
  <c r="G33" i="9" s="1"/>
  <c r="F32" i="9"/>
  <c r="E32" i="9"/>
  <c r="G32" i="9" s="1"/>
  <c r="G31" i="9"/>
  <c r="F31" i="9"/>
  <c r="E31" i="9"/>
  <c r="G30" i="9"/>
  <c r="F30" i="9"/>
  <c r="E30" i="9"/>
  <c r="F29" i="9"/>
  <c r="E29" i="9"/>
  <c r="G29" i="9" s="1"/>
  <c r="F25" i="9"/>
  <c r="D25" i="9"/>
  <c r="G25" i="9" s="1"/>
  <c r="C25" i="9"/>
  <c r="B25" i="9"/>
  <c r="E24" i="9" s="1"/>
  <c r="G24" i="9"/>
  <c r="F24" i="9"/>
  <c r="F23" i="9"/>
  <c r="F22" i="9"/>
  <c r="E22" i="9"/>
  <c r="G21" i="9"/>
  <c r="F21" i="9"/>
  <c r="F20" i="9"/>
  <c r="G19" i="9"/>
  <c r="F19" i="9"/>
  <c r="E19" i="9"/>
  <c r="F15" i="9"/>
  <c r="D15" i="9"/>
  <c r="G15" i="9" s="1"/>
  <c r="C15" i="9"/>
  <c r="B15" i="9"/>
  <c r="E15" i="9" s="1"/>
  <c r="G14" i="9"/>
  <c r="F14" i="9"/>
  <c r="F13" i="9"/>
  <c r="F12" i="9"/>
  <c r="E12" i="9"/>
  <c r="G11" i="9"/>
  <c r="F11" i="9"/>
  <c r="F10" i="9"/>
  <c r="G9" i="9"/>
  <c r="F9" i="9"/>
  <c r="E9" i="9"/>
  <c r="F8" i="9"/>
  <c r="G7" i="9"/>
  <c r="F7" i="9"/>
  <c r="E7" i="9"/>
  <c r="G6" i="9"/>
  <c r="F6" i="9"/>
  <c r="F5" i="9"/>
  <c r="F45" i="10"/>
  <c r="E45" i="10"/>
  <c r="D45" i="10"/>
  <c r="G41" i="10" s="1"/>
  <c r="C45" i="10"/>
  <c r="F44" i="10" s="1"/>
  <c r="B45" i="10"/>
  <c r="H44" i="10"/>
  <c r="E44" i="10"/>
  <c r="H43" i="10"/>
  <c r="F43" i="10"/>
  <c r="E43" i="10"/>
  <c r="H42" i="10"/>
  <c r="E42" i="10"/>
  <c r="H41" i="10"/>
  <c r="F41" i="10"/>
  <c r="E41" i="10"/>
  <c r="H40" i="10"/>
  <c r="E40" i="10"/>
  <c r="H39" i="10"/>
  <c r="F39" i="10"/>
  <c r="E39" i="10"/>
  <c r="H38" i="10"/>
  <c r="E38" i="10"/>
  <c r="H37" i="10"/>
  <c r="F37" i="10"/>
  <c r="E37" i="10"/>
  <c r="H36" i="10"/>
  <c r="E36" i="10"/>
  <c r="H35" i="10"/>
  <c r="F35" i="10"/>
  <c r="E35" i="10"/>
  <c r="H34" i="10"/>
  <c r="E34" i="10"/>
  <c r="H33" i="10"/>
  <c r="F33" i="10"/>
  <c r="E33" i="10"/>
  <c r="H32" i="10"/>
  <c r="E32" i="10"/>
  <c r="H31" i="10"/>
  <c r="F31" i="10"/>
  <c r="E31" i="10"/>
  <c r="H30" i="10"/>
  <c r="E30" i="10"/>
  <c r="H29" i="10"/>
  <c r="G29" i="10"/>
  <c r="F29" i="10"/>
  <c r="E29" i="10"/>
  <c r="H28" i="10"/>
  <c r="E28" i="10"/>
  <c r="H27" i="10"/>
  <c r="F27" i="10"/>
  <c r="E27" i="10"/>
  <c r="H26" i="10"/>
  <c r="E26" i="10"/>
  <c r="H25" i="10"/>
  <c r="F25" i="10"/>
  <c r="E25" i="10"/>
  <c r="H24" i="10"/>
  <c r="E24" i="10"/>
  <c r="H23" i="10"/>
  <c r="F23" i="10"/>
  <c r="E23" i="10"/>
  <c r="H22" i="10"/>
  <c r="E22" i="10"/>
  <c r="H21" i="10"/>
  <c r="F21" i="10"/>
  <c r="E21" i="10"/>
  <c r="H20" i="10"/>
  <c r="E20" i="10"/>
  <c r="H19" i="10"/>
  <c r="F19" i="10"/>
  <c r="E19" i="10"/>
  <c r="H18" i="10"/>
  <c r="E18" i="10"/>
  <c r="H17" i="10"/>
  <c r="F17" i="10"/>
  <c r="E17" i="10"/>
  <c r="H16" i="10"/>
  <c r="E16" i="10"/>
  <c r="H15" i="10"/>
  <c r="F15" i="10"/>
  <c r="E15" i="10"/>
  <c r="H14" i="10"/>
  <c r="E14" i="10"/>
  <c r="H13" i="10"/>
  <c r="F13" i="10"/>
  <c r="E13" i="10"/>
  <c r="H12" i="10"/>
  <c r="E12" i="10"/>
  <c r="H11" i="10"/>
  <c r="F11" i="10"/>
  <c r="E11" i="10"/>
  <c r="H10" i="10"/>
  <c r="E10" i="10"/>
  <c r="H9" i="10"/>
  <c r="F9" i="10"/>
  <c r="E9" i="10"/>
  <c r="H8" i="10"/>
  <c r="E8" i="10"/>
  <c r="H7" i="10"/>
  <c r="F7" i="10"/>
  <c r="E7" i="10"/>
  <c r="H6" i="10"/>
  <c r="E6" i="10"/>
  <c r="F5" i="10"/>
  <c r="E5" i="10"/>
  <c r="E51" i="8"/>
  <c r="D51" i="8"/>
  <c r="C51" i="8"/>
  <c r="B51" i="8"/>
  <c r="E48" i="8" s="1"/>
  <c r="K50" i="8"/>
  <c r="J50" i="8"/>
  <c r="E50" i="8"/>
  <c r="A50" i="8"/>
  <c r="K49" i="8"/>
  <c r="J49" i="8"/>
  <c r="E49" i="8"/>
  <c r="A49" i="8"/>
  <c r="K48" i="8"/>
  <c r="J48" i="8"/>
  <c r="G48" i="8"/>
  <c r="A48" i="8"/>
  <c r="K47" i="8"/>
  <c r="J47" i="8"/>
  <c r="F47" i="8"/>
  <c r="E47" i="8"/>
  <c r="A47" i="8"/>
  <c r="K46" i="8"/>
  <c r="J46" i="8"/>
  <c r="E46" i="8"/>
  <c r="A46" i="8"/>
  <c r="K45" i="8"/>
  <c r="J45" i="8"/>
  <c r="E45" i="8"/>
  <c r="A45" i="8"/>
  <c r="K41" i="8"/>
  <c r="J41" i="8"/>
  <c r="G41" i="8"/>
  <c r="E41" i="8"/>
  <c r="D41" i="8"/>
  <c r="G37" i="8" s="1"/>
  <c r="C41" i="8"/>
  <c r="F41" i="8" s="1"/>
  <c r="B41" i="8"/>
  <c r="K40" i="8"/>
  <c r="J40" i="8"/>
  <c r="G40" i="8"/>
  <c r="E40" i="8"/>
  <c r="A40" i="8"/>
  <c r="K39" i="8"/>
  <c r="J39" i="8"/>
  <c r="G39" i="8"/>
  <c r="F39" i="8"/>
  <c r="E39" i="8"/>
  <c r="A39" i="8"/>
  <c r="K38" i="8"/>
  <c r="J38" i="8"/>
  <c r="G38" i="8"/>
  <c r="E38" i="8"/>
  <c r="A38" i="8"/>
  <c r="K37" i="8"/>
  <c r="J37" i="8"/>
  <c r="E37" i="8"/>
  <c r="A37" i="8"/>
  <c r="K36" i="8"/>
  <c r="J36" i="8"/>
  <c r="G36" i="8"/>
  <c r="E36" i="8"/>
  <c r="A36" i="8"/>
  <c r="K35" i="8"/>
  <c r="J35" i="8"/>
  <c r="G35" i="8"/>
  <c r="F35" i="8"/>
  <c r="E35" i="8"/>
  <c r="A35" i="8"/>
  <c r="G31" i="8"/>
  <c r="D31" i="8"/>
  <c r="C31" i="8"/>
  <c r="F30" i="8" s="1"/>
  <c r="B31" i="8"/>
  <c r="G30" i="8"/>
  <c r="A30" i="8"/>
  <c r="G29" i="8"/>
  <c r="A29" i="8"/>
  <c r="G28" i="8"/>
  <c r="A28" i="8"/>
  <c r="G27" i="8"/>
  <c r="A27" i="8"/>
  <c r="G26" i="8"/>
  <c r="A26" i="8"/>
  <c r="G25" i="8"/>
  <c r="A25" i="8"/>
  <c r="G21" i="8"/>
  <c r="E21" i="8"/>
  <c r="D21" i="8"/>
  <c r="G19" i="8" s="1"/>
  <c r="C21" i="8"/>
  <c r="F21" i="8" s="1"/>
  <c r="B21" i="8"/>
  <c r="G20" i="8"/>
  <c r="F20" i="8"/>
  <c r="E20" i="8"/>
  <c r="A20" i="8"/>
  <c r="E19" i="8"/>
  <c r="A19" i="8"/>
  <c r="G18" i="8"/>
  <c r="F18" i="8"/>
  <c r="E18" i="8"/>
  <c r="A18" i="8"/>
  <c r="E17" i="8"/>
  <c r="A17" i="8"/>
  <c r="G16" i="8"/>
  <c r="F16" i="8"/>
  <c r="E16" i="8"/>
  <c r="A16" i="8"/>
  <c r="E15" i="8"/>
  <c r="A15" i="8"/>
  <c r="I11" i="8"/>
  <c r="H11" i="8"/>
  <c r="G11" i="8"/>
  <c r="F11" i="8"/>
  <c r="E11" i="8"/>
  <c r="I7" i="8" s="1"/>
  <c r="D11" i="8"/>
  <c r="H8" i="8" s="1"/>
  <c r="C11" i="8"/>
  <c r="G5" i="8" s="1"/>
  <c r="B11" i="8"/>
  <c r="I10" i="8"/>
  <c r="H10" i="8"/>
  <c r="G10" i="8"/>
  <c r="F10" i="8"/>
  <c r="A10" i="8"/>
  <c r="I9" i="8"/>
  <c r="H9" i="8"/>
  <c r="F9" i="8"/>
  <c r="A9" i="8"/>
  <c r="I8" i="8"/>
  <c r="F8" i="8"/>
  <c r="A8" i="8"/>
  <c r="H7" i="8"/>
  <c r="G7" i="8"/>
  <c r="F7" i="8"/>
  <c r="A7" i="8"/>
  <c r="I6" i="8"/>
  <c r="H6" i="8"/>
  <c r="G6" i="8"/>
  <c r="F6" i="8"/>
  <c r="A6" i="8"/>
  <c r="I5" i="8"/>
  <c r="H5" i="8"/>
  <c r="F5" i="8"/>
  <c r="A5" i="8"/>
  <c r="B18" i="7"/>
  <c r="C17" i="7"/>
  <c r="C16" i="7"/>
  <c r="C15" i="7"/>
  <c r="C18" i="7" s="1"/>
  <c r="C14" i="7"/>
  <c r="C13" i="7"/>
  <c r="C12" i="7"/>
  <c r="C11" i="7"/>
  <c r="C10" i="7"/>
  <c r="B6" i="7"/>
  <c r="C4" i="7" s="1"/>
  <c r="C5" i="7"/>
  <c r="B45" i="6"/>
  <c r="B44" i="6"/>
  <c r="C37" i="6" s="1"/>
  <c r="D43" i="6"/>
  <c r="C43" i="6"/>
  <c r="D42" i="6"/>
  <c r="D41" i="6"/>
  <c r="D40" i="6"/>
  <c r="D39" i="6"/>
  <c r="C39" i="6"/>
  <c r="D38" i="6"/>
  <c r="D37" i="6"/>
  <c r="D36" i="6"/>
  <c r="D35" i="6"/>
  <c r="C35" i="6"/>
  <c r="D34" i="6"/>
  <c r="D33" i="6"/>
  <c r="D32" i="6"/>
  <c r="D31" i="6"/>
  <c r="C31" i="6"/>
  <c r="D30" i="6"/>
  <c r="D29" i="6"/>
  <c r="D28" i="6"/>
  <c r="D27" i="6"/>
  <c r="C27" i="6"/>
  <c r="D26" i="6"/>
  <c r="D25" i="6"/>
  <c r="D24" i="6"/>
  <c r="D23" i="6"/>
  <c r="C23" i="6"/>
  <c r="D22" i="6"/>
  <c r="D21" i="6"/>
  <c r="D20" i="6"/>
  <c r="D19" i="6"/>
  <c r="C19" i="6"/>
  <c r="D18" i="6"/>
  <c r="D17" i="6"/>
  <c r="D16" i="6"/>
  <c r="D15" i="6"/>
  <c r="C15" i="6"/>
  <c r="D14" i="6"/>
  <c r="D13" i="6"/>
  <c r="D12" i="6"/>
  <c r="C12" i="6"/>
  <c r="D11" i="6"/>
  <c r="C11" i="6"/>
  <c r="D10" i="6"/>
  <c r="D9" i="6"/>
  <c r="D8" i="6"/>
  <c r="D7" i="6"/>
  <c r="D44" i="6" s="1"/>
  <c r="C7" i="6"/>
  <c r="D6" i="6"/>
  <c r="C5" i="6"/>
  <c r="E11" i="5"/>
  <c r="G11" i="5" s="1"/>
  <c r="D11" i="5"/>
  <c r="C11" i="5"/>
  <c r="B11" i="5"/>
  <c r="H10" i="5"/>
  <c r="G10" i="5"/>
  <c r="F10" i="5"/>
  <c r="I10" i="5" s="1"/>
  <c r="I9" i="5"/>
  <c r="H9" i="5"/>
  <c r="G9" i="5"/>
  <c r="F9" i="5"/>
  <c r="H8" i="5"/>
  <c r="G8" i="5"/>
  <c r="F8" i="5"/>
  <c r="I8" i="5" s="1"/>
  <c r="I7" i="5"/>
  <c r="H7" i="5"/>
  <c r="G7" i="5"/>
  <c r="F7" i="5"/>
  <c r="H6" i="5"/>
  <c r="G6" i="5"/>
  <c r="F6" i="5"/>
  <c r="I6" i="5" s="1"/>
  <c r="I5" i="5"/>
  <c r="H5" i="5"/>
  <c r="G5" i="5"/>
  <c r="F5" i="5"/>
  <c r="E9" i="4"/>
  <c r="D9" i="4"/>
  <c r="C9" i="4"/>
  <c r="B9" i="4"/>
  <c r="H8" i="4"/>
  <c r="G8" i="4"/>
  <c r="F8" i="4"/>
  <c r="H7" i="4"/>
  <c r="G7" i="4"/>
  <c r="F7" i="4"/>
  <c r="H6" i="4"/>
  <c r="G6" i="4"/>
  <c r="F6" i="4"/>
  <c r="H5" i="4"/>
  <c r="G5" i="4"/>
  <c r="F5" i="4"/>
  <c r="H4" i="4"/>
  <c r="G4" i="4"/>
  <c r="F4" i="4"/>
  <c r="C14" i="2"/>
  <c r="D8" i="2"/>
  <c r="D6" i="2"/>
  <c r="D14" i="2" s="1"/>
  <c r="C5" i="14" l="1"/>
  <c r="C7" i="14"/>
  <c r="C8" i="22"/>
  <c r="C9" i="22"/>
  <c r="C33" i="12"/>
  <c r="G9" i="4"/>
  <c r="G21" i="10"/>
  <c r="F22" i="14"/>
  <c r="E22" i="14"/>
  <c r="G22" i="14"/>
  <c r="F9" i="4"/>
  <c r="H11" i="5"/>
  <c r="C6" i="7"/>
  <c r="G11" i="10"/>
  <c r="G19" i="10"/>
  <c r="G27" i="10"/>
  <c r="G35" i="10"/>
  <c r="G43" i="10"/>
  <c r="H10" i="19"/>
  <c r="F18" i="14"/>
  <c r="G18" i="14"/>
  <c r="I17" i="26"/>
  <c r="J25" i="26"/>
  <c r="G5" i="14"/>
  <c r="G6" i="14"/>
  <c r="G7" i="14"/>
  <c r="G10" i="19"/>
  <c r="N10" i="18"/>
  <c r="R10" i="18" s="1"/>
  <c r="Q10" i="18"/>
  <c r="P10" i="18"/>
  <c r="E18" i="14"/>
  <c r="J17" i="26"/>
  <c r="E31" i="8"/>
  <c r="E30" i="8"/>
  <c r="E28" i="8"/>
  <c r="E26" i="8"/>
  <c r="E25" i="8"/>
  <c r="E29" i="8"/>
  <c r="E27" i="8"/>
  <c r="I10" i="19"/>
  <c r="F11" i="5"/>
  <c r="I11" i="5" s="1"/>
  <c r="F48" i="8"/>
  <c r="K51" i="8"/>
  <c r="F49" i="8"/>
  <c r="F45" i="8"/>
  <c r="F51" i="8"/>
  <c r="F50" i="8"/>
  <c r="F46" i="8"/>
  <c r="G9" i="10"/>
  <c r="G17" i="10"/>
  <c r="G25" i="10"/>
  <c r="G33" i="10"/>
  <c r="G44" i="10"/>
  <c r="G34" i="10"/>
  <c r="G28" i="10"/>
  <c r="G24" i="10"/>
  <c r="G20" i="10"/>
  <c r="G16" i="10"/>
  <c r="G12" i="10"/>
  <c r="G40" i="10"/>
  <c r="G38" i="10"/>
  <c r="G32" i="10"/>
  <c r="G26" i="10"/>
  <c r="G18" i="10"/>
  <c r="G10" i="10"/>
  <c r="G6" i="10"/>
  <c r="G42" i="10"/>
  <c r="G36" i="10"/>
  <c r="G30" i="10"/>
  <c r="G22" i="10"/>
  <c r="G14" i="10"/>
  <c r="G8" i="10"/>
  <c r="G45" i="10"/>
  <c r="G51" i="8"/>
  <c r="G49" i="8"/>
  <c r="G45" i="8"/>
  <c r="J51" i="8"/>
  <c r="G50" i="8"/>
  <c r="G46" i="8"/>
  <c r="G47" i="8"/>
  <c r="F20" i="14"/>
  <c r="G20" i="14"/>
  <c r="C4" i="23"/>
  <c r="G13" i="10"/>
  <c r="G37" i="10"/>
  <c r="G7" i="10"/>
  <c r="G15" i="10"/>
  <c r="G23" i="10"/>
  <c r="G31" i="10"/>
  <c r="G39" i="10"/>
  <c r="O10" i="18"/>
  <c r="C22" i="23"/>
  <c r="G5" i="10"/>
  <c r="H9" i="4"/>
  <c r="F7" i="14"/>
  <c r="F6" i="14"/>
  <c r="B23" i="23"/>
  <c r="D21" i="23"/>
  <c r="F20" i="23" s="1"/>
  <c r="G9" i="8"/>
  <c r="F25" i="8"/>
  <c r="F27" i="8"/>
  <c r="F29" i="8"/>
  <c r="F38" i="8"/>
  <c r="F6" i="10"/>
  <c r="F8" i="10"/>
  <c r="F10" i="10"/>
  <c r="F12" i="10"/>
  <c r="F14" i="10"/>
  <c r="F16" i="10"/>
  <c r="F18" i="10"/>
  <c r="F20" i="10"/>
  <c r="F22" i="10"/>
  <c r="F24" i="10"/>
  <c r="F26" i="10"/>
  <c r="F28" i="10"/>
  <c r="F30" i="10"/>
  <c r="F32" i="10"/>
  <c r="F34" i="10"/>
  <c r="F36" i="10"/>
  <c r="F38" i="10"/>
  <c r="F40" i="10"/>
  <c r="F42" i="10"/>
  <c r="E10" i="9"/>
  <c r="G12" i="9"/>
  <c r="E20" i="9"/>
  <c r="G22" i="9"/>
  <c r="O24" i="18"/>
  <c r="Q26" i="18"/>
  <c r="N30" i="18"/>
  <c r="I5" i="19"/>
  <c r="E21" i="23"/>
  <c r="C17" i="6"/>
  <c r="C33" i="6"/>
  <c r="F17" i="8"/>
  <c r="F31" i="8"/>
  <c r="F37" i="8"/>
  <c r="E8" i="9"/>
  <c r="G10" i="9"/>
  <c r="G20" i="9"/>
  <c r="E25" i="9"/>
  <c r="C5" i="22"/>
  <c r="N29" i="18"/>
  <c r="E17" i="14"/>
  <c r="E19" i="14"/>
  <c r="E21" i="14"/>
  <c r="C24" i="6"/>
  <c r="C36" i="6"/>
  <c r="C13" i="6"/>
  <c r="C25" i="6"/>
  <c r="C41" i="6"/>
  <c r="E5" i="9"/>
  <c r="E13" i="9"/>
  <c r="E23" i="9"/>
  <c r="F15" i="8"/>
  <c r="F19" i="8"/>
  <c r="C6" i="6"/>
  <c r="C10" i="6"/>
  <c r="C14" i="6"/>
  <c r="C18" i="6"/>
  <c r="C22" i="6"/>
  <c r="C26" i="6"/>
  <c r="C30" i="6"/>
  <c r="C34" i="6"/>
  <c r="C38" i="6"/>
  <c r="C42" i="6"/>
  <c r="G8" i="8"/>
  <c r="G15" i="8"/>
  <c r="G17" i="8"/>
  <c r="G5" i="9"/>
  <c r="E11" i="9"/>
  <c r="G13" i="9"/>
  <c r="E21" i="9"/>
  <c r="G23" i="9"/>
  <c r="F35" i="9"/>
  <c r="C6" i="22"/>
  <c r="N28" i="18"/>
  <c r="O29" i="18"/>
  <c r="F17" i="14"/>
  <c r="F19" i="14"/>
  <c r="F21" i="14"/>
  <c r="D23" i="14"/>
  <c r="E23" i="14" s="1"/>
  <c r="C8" i="6"/>
  <c r="C16" i="6"/>
  <c r="C44" i="6" s="1"/>
  <c r="C20" i="6"/>
  <c r="C28" i="6"/>
  <c r="C32" i="6"/>
  <c r="C40" i="6"/>
  <c r="C9" i="6"/>
  <c r="C21" i="6"/>
  <c r="C29" i="6"/>
  <c r="F26" i="8"/>
  <c r="F28" i="8"/>
  <c r="F36" i="8"/>
  <c r="F40" i="8"/>
  <c r="E6" i="9"/>
  <c r="G8" i="9"/>
  <c r="E14" i="9"/>
  <c r="C10" i="22" l="1"/>
  <c r="C45" i="6"/>
  <c r="G11" i="23"/>
  <c r="G7" i="23"/>
  <c r="G19" i="23"/>
  <c r="G15" i="23"/>
  <c r="G6" i="23"/>
  <c r="G21" i="23"/>
  <c r="G12" i="23"/>
  <c r="G8" i="23"/>
  <c r="G4" i="23"/>
  <c r="G16" i="23"/>
  <c r="G10" i="23"/>
  <c r="G9" i="23"/>
  <c r="G5" i="23"/>
  <c r="G17" i="23"/>
  <c r="G13" i="23"/>
  <c r="G14" i="23"/>
  <c r="G18" i="23"/>
  <c r="G23" i="14"/>
  <c r="F23" i="14"/>
  <c r="F18" i="23"/>
  <c r="F14" i="23"/>
  <c r="F21" i="23"/>
  <c r="F12" i="23"/>
  <c r="F5" i="23"/>
  <c r="F11" i="23"/>
  <c r="F7" i="23"/>
  <c r="F4" i="23"/>
  <c r="F9" i="23"/>
  <c r="F19" i="23"/>
  <c r="F15" i="23"/>
  <c r="F8" i="23"/>
  <c r="F13" i="23"/>
  <c r="F16" i="23"/>
  <c r="F17" i="23"/>
  <c r="F6" i="23"/>
  <c r="F10" i="23"/>
  <c r="C10" i="23"/>
  <c r="C6" i="23"/>
  <c r="C19" i="23"/>
  <c r="C15" i="23"/>
  <c r="C9" i="23"/>
  <c r="C5" i="23"/>
  <c r="C18" i="23"/>
  <c r="C14" i="23"/>
  <c r="C11" i="23"/>
  <c r="C7" i="23"/>
  <c r="C12" i="23"/>
  <c r="C8" i="23"/>
  <c r="C16" i="23"/>
  <c r="C23" i="23"/>
  <c r="C17" i="23"/>
  <c r="C13" i="23"/>
  <c r="C21" i="23"/>
  <c r="G20" i="23"/>
  <c r="C20" i="23"/>
</calcChain>
</file>

<file path=xl/sharedStrings.xml><?xml version="1.0" encoding="utf-8"?>
<sst xmlns="http://schemas.openxmlformats.org/spreadsheetml/2006/main" count="969" uniqueCount="446">
  <si>
    <t>Australia</t>
  </si>
  <si>
    <t>Austria</t>
  </si>
  <si>
    <t>Chile</t>
  </si>
  <si>
    <t>Colombia</t>
  </si>
  <si>
    <t>Costa Rica</t>
  </si>
  <si>
    <t>Estonia</t>
  </si>
  <si>
    <t>Israel</t>
  </si>
  <si>
    <t>Portugal</t>
  </si>
  <si>
    <t>Argentina</t>
  </si>
  <si>
    <t>China</t>
  </si>
  <si>
    <t>India</t>
  </si>
  <si>
    <t>Indonesia</t>
  </si>
  <si>
    <t>Personas con doctorado (25-64 años)</t>
  </si>
  <si>
    <t>N</t>
  </si>
  <si>
    <t>Poblaciones</t>
  </si>
  <si>
    <t>Año de referencia</t>
  </si>
  <si>
    <t>Menos de 35 años</t>
  </si>
  <si>
    <t>Rango edad</t>
  </si>
  <si>
    <t>Masculino</t>
  </si>
  <si>
    <t>Femenino</t>
  </si>
  <si>
    <t>Otro</t>
  </si>
  <si>
    <t>Total</t>
  </si>
  <si>
    <t>Número de personas</t>
  </si>
  <si>
    <t>% por género</t>
  </si>
  <si>
    <t>65-69 años</t>
  </si>
  <si>
    <t>Año de egreso</t>
  </si>
  <si>
    <t>Antes de 1995</t>
  </si>
  <si>
    <t>1995-1999</t>
  </si>
  <si>
    <t>2000-2004</t>
  </si>
  <si>
    <t>2005-2009</t>
  </si>
  <si>
    <t>2010-2014</t>
  </si>
  <si>
    <t>2015-2019</t>
  </si>
  <si>
    <t>2. Distribución por edad de las personas con grado de doctor</t>
  </si>
  <si>
    <t>3. Distribución por año de egreso de las personas con grado de doctor</t>
  </si>
  <si>
    <t>Alemania</t>
  </si>
  <si>
    <t>Bolivia</t>
  </si>
  <si>
    <t>Brasil</t>
  </si>
  <si>
    <t>Bélgica</t>
  </si>
  <si>
    <t>Canadá</t>
  </si>
  <si>
    <t>Cuba</t>
  </si>
  <si>
    <t>Dinamarca</t>
  </si>
  <si>
    <t>Ecuador</t>
  </si>
  <si>
    <t>España</t>
  </si>
  <si>
    <t>Estados Unidos</t>
  </si>
  <si>
    <t>Francia</t>
  </si>
  <si>
    <t>Grecia</t>
  </si>
  <si>
    <t>Guatemala</t>
  </si>
  <si>
    <t>Hungría</t>
  </si>
  <si>
    <t>Irlanda</t>
  </si>
  <si>
    <t>Irán</t>
  </si>
  <si>
    <t>Italia</t>
  </si>
  <si>
    <t>Mauricio</t>
  </si>
  <si>
    <t>México</t>
  </si>
  <si>
    <t>Nicaragua</t>
  </si>
  <si>
    <t>Nueva Zelanda</t>
  </si>
  <si>
    <t>Perú</t>
  </si>
  <si>
    <t>Reino Unido</t>
  </si>
  <si>
    <t>Rumania</t>
  </si>
  <si>
    <t>Rusia</t>
  </si>
  <si>
    <t>Suiza</t>
  </si>
  <si>
    <t>Uruguay</t>
  </si>
  <si>
    <t>Venezuela</t>
  </si>
  <si>
    <t>Distribución porcental</t>
  </si>
  <si>
    <t>Sin contar Chile</t>
  </si>
  <si>
    <t>-</t>
  </si>
  <si>
    <t>Etnia</t>
  </si>
  <si>
    <t>No</t>
  </si>
  <si>
    <t>6. Distribución área del conocimiento de la especialidad de las personas con grado de doctor</t>
  </si>
  <si>
    <t>Ingeniería y tecnología</t>
  </si>
  <si>
    <t>Ciencias médicas y de la salud</t>
  </si>
  <si>
    <t>Ciencias sociales</t>
  </si>
  <si>
    <t>Humanidades</t>
  </si>
  <si>
    <t>Área del conocimiento</t>
  </si>
  <si>
    <t>7. Distribución por país donde obtuvieron el grado de doctor</t>
  </si>
  <si>
    <t>Países Bajos</t>
  </si>
  <si>
    <t>Japón</t>
  </si>
  <si>
    <t>Suecia</t>
  </si>
  <si>
    <t>Albania</t>
  </si>
  <si>
    <t>Noruega</t>
  </si>
  <si>
    <t>República Checa</t>
  </si>
  <si>
    <t>Filipinas</t>
  </si>
  <si>
    <t>Corea del Sur</t>
  </si>
  <si>
    <t>Finlandia</t>
  </si>
  <si>
    <t>Ciudad del Vaticano</t>
  </si>
  <si>
    <t>Georgia</t>
  </si>
  <si>
    <t>Ahorros personales</t>
  </si>
  <si>
    <t>Apoyo del cónyuge, de la pareja o familia</t>
  </si>
  <si>
    <t>Beca o subsidio de la entidad empleadora</t>
  </si>
  <si>
    <t>Beca o subsidio de una institución extranjera</t>
  </si>
  <si>
    <t>Beca o subsidio del Estado de Chile u otra institución nacional</t>
  </si>
  <si>
    <t>Créditos</t>
  </si>
  <si>
    <t>Desconocido</t>
  </si>
  <si>
    <t>Ingresos por otro tipo de trabajo distinto a docente o de investigación</t>
  </si>
  <si>
    <t>Ingresos por trabajo de asistente docente o de investigación</t>
  </si>
  <si>
    <t>Otros</t>
  </si>
  <si>
    <t>Empleados</t>
  </si>
  <si>
    <t>Desempleados</t>
  </si>
  <si>
    <t>Inactivos</t>
  </si>
  <si>
    <t>Salario promedio</t>
  </si>
  <si>
    <t>Tasa de empleo y actividad</t>
  </si>
  <si>
    <t>Administración pública</t>
  </si>
  <si>
    <t>Sector Empresarial</t>
  </si>
  <si>
    <t>Educación Superior</t>
  </si>
  <si>
    <t>Otros de educación</t>
  </si>
  <si>
    <t>IPSFL</t>
  </si>
  <si>
    <t>No es investigador</t>
  </si>
  <si>
    <t>Es investigador</t>
  </si>
  <si>
    <t>Sí, pertenencen</t>
  </si>
  <si>
    <t>No pertenecen</t>
  </si>
  <si>
    <t>Ciencias naturales</t>
  </si>
  <si>
    <t>Ciencias agrícolas y veterinarias</t>
  </si>
  <si>
    <t>Letonia</t>
  </si>
  <si>
    <t>Turquía</t>
  </si>
  <si>
    <t>Polonia</t>
  </si>
  <si>
    <t>Lituania</t>
  </si>
  <si>
    <t>Holanda</t>
  </si>
  <si>
    <t>Eslovaquia</t>
  </si>
  <si>
    <t>Islandia</t>
  </si>
  <si>
    <t>Eslovenia</t>
  </si>
  <si>
    <t>Sí</t>
  </si>
  <si>
    <t>Respuesta</t>
  </si>
  <si>
    <t>OCDE - Promedio</t>
  </si>
  <si>
    <t>Luxemburgo</t>
  </si>
  <si>
    <t>Marruecos</t>
  </si>
  <si>
    <t>Serbia</t>
  </si>
  <si>
    <t>Bulgaria</t>
  </si>
  <si>
    <t>País nacimiento</t>
  </si>
  <si>
    <t>Hombres</t>
  </si>
  <si>
    <t>Mujeres</t>
  </si>
  <si>
    <t>Sólo un empleo</t>
  </si>
  <si>
    <t>Tiene empleo secundario</t>
  </si>
  <si>
    <t>Tasa desempleo</t>
  </si>
  <si>
    <t>Sector de empleo principal</t>
  </si>
  <si>
    <t>Sector empleo principal</t>
  </si>
  <si>
    <t>Muy relacionado</t>
  </si>
  <si>
    <t>Poco relacionado</t>
  </si>
  <si>
    <t>No estaba relacionado</t>
  </si>
  <si>
    <t>Sector segundo empleo</t>
  </si>
  <si>
    <t>Tiene segundo empleo</t>
  </si>
  <si>
    <t>Estudiaron en Chile</t>
  </si>
  <si>
    <t>Beca Doctorado Nacional (ANID, EX CONICYT)</t>
  </si>
  <si>
    <t>Beca de Doctorado Igualdad de Oportunidades ANID (EX CONICYT)-FULBRIGHT</t>
  </si>
  <si>
    <t>Beca de Doctorado con Acuerdo Bilateral en el Extranjero ANID (EX CONICYT)-DAAD</t>
  </si>
  <si>
    <t>Beca de Doctorado en el Extranjero BECAS CHILE (ANID, EX CONICYT)</t>
  </si>
  <si>
    <t>Beca de Doctorado en el Extranjero BECAS CHILE en Transformación Digital y Revolución Tecnológica</t>
  </si>
  <si>
    <t>Beca de otra institución nacional</t>
  </si>
  <si>
    <t>Becas Agencia de Cooperación Internacional de Chile (AGCI)</t>
  </si>
  <si>
    <t>Becas Mejoramiento de la calidad y la equidad en la educación terciaria (MECESUP)</t>
  </si>
  <si>
    <t>Becas de Postgrado para Funcionario Público (EX CONICYT)</t>
  </si>
  <si>
    <t>Otros, por favor especifique</t>
  </si>
  <si>
    <t>Otras fuentes</t>
  </si>
  <si>
    <t>% por año de egreso</t>
  </si>
  <si>
    <t>% por lugar de nacimiento</t>
  </si>
  <si>
    <t>Nacieron en Chile</t>
  </si>
  <si>
    <t>No nacieron en Chile</t>
  </si>
  <si>
    <t>No estudiaron en Chile</t>
  </si>
  <si>
    <t>Diferencia</t>
  </si>
  <si>
    <t>Valor-p</t>
  </si>
  <si>
    <t>% por lugar de estudios</t>
  </si>
  <si>
    <t>Estudiaron fuera de Chile</t>
  </si>
  <si>
    <t>Egresados antes del 2012</t>
  </si>
  <si>
    <t>CONICYT/ANID</t>
  </si>
  <si>
    <t>Se ha cambiado de empleo en los últimos 10 años</t>
  </si>
  <si>
    <t>Mapuche</t>
  </si>
  <si>
    <t>Aymara</t>
  </si>
  <si>
    <t>Rapa nui (pascuense)</t>
  </si>
  <si>
    <t>Atacameña</t>
  </si>
  <si>
    <t>Quechua</t>
  </si>
  <si>
    <t>Colla</t>
  </si>
  <si>
    <t>Diaguita</t>
  </si>
  <si>
    <t>Tasa de desempleo</t>
  </si>
  <si>
    <t>Porcentaje de inactivos</t>
  </si>
  <si>
    <t>Resto de los países</t>
  </si>
  <si>
    <t>Proporción que estudió en Chile</t>
  </si>
  <si>
    <t>Egresó el 2012 o antes</t>
  </si>
  <si>
    <t>Egresó después del 2012</t>
  </si>
  <si>
    <t>Financiamiento del doctorado</t>
  </si>
  <si>
    <t>Porcentaje respecto al total</t>
  </si>
  <si>
    <t>Estado de Chile/Instituciones nacionales</t>
  </si>
  <si>
    <t>Otra fuente</t>
  </si>
  <si>
    <t>Diferencia entre quienes estudiaron dentro y fuera de Chile</t>
  </si>
  <si>
    <t>Total de doctorados por financiamiento de estudios y país de doctorado</t>
  </si>
  <si>
    <t>Total de doctorados por financiamiento de estudios y país de doctorado (agrupado)</t>
  </si>
  <si>
    <t>Total de doctorados por financiamiento de estudios y año egreso del doctorado</t>
  </si>
  <si>
    <t>Correlación beca ANID - Año de graduación</t>
  </si>
  <si>
    <t>Diferencia variables empleo H-M</t>
  </si>
  <si>
    <t>Salario Promedio</t>
  </si>
  <si>
    <t>Empleo principal actual</t>
  </si>
  <si>
    <t>Sector empleo principal o secundario</t>
  </si>
  <si>
    <t>Empleo inmediato anterior (en los últimos 10 años)</t>
  </si>
  <si>
    <t>Personas con grado de doctor con empleo secundario</t>
  </si>
  <si>
    <t>Sector empleo secundario</t>
  </si>
  <si>
    <t>Desempleado/Inactivo</t>
  </si>
  <si>
    <t>11. Distribución de personas empleadas según su empleo secundario y anterior</t>
  </si>
  <si>
    <t>12. Personas empleadas según percepción de relación de estudios con su empleo principal</t>
  </si>
  <si>
    <t>Porcentaje</t>
  </si>
  <si>
    <t>Empleo investigador</t>
  </si>
  <si>
    <t>Personas trabajando (diciembre 2019)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</si>
  <si>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</si>
  <si>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</si>
  <si>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</si>
  <si>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</si>
  <si>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</si>
  <si>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</si>
  <si>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</si>
  <si>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O'Higgins</t>
  </si>
  <si>
    <t>Maule</t>
  </si>
  <si>
    <t>Ñuble</t>
  </si>
  <si>
    <t>Biobío</t>
  </si>
  <si>
    <t>La Araucanía</t>
  </si>
  <si>
    <t>Los Ríos</t>
  </si>
  <si>
    <t>Los Lagos</t>
  </si>
  <si>
    <t>Aysén</t>
  </si>
  <si>
    <t>Magallanes</t>
  </si>
  <si>
    <t>Regiones no RM</t>
  </si>
  <si>
    <t>Región de Chile</t>
  </si>
  <si>
    <t>Distribución región de nacimiento</t>
  </si>
  <si>
    <t>Distribución región de trabajo</t>
  </si>
  <si>
    <t>Doctorados trabajando entre la población trabajando</t>
  </si>
  <si>
    <t>Fuera de Chile</t>
  </si>
  <si>
    <t>Total Chile</t>
  </si>
  <si>
    <t>Distribución porcentual región estudio doctorado</t>
  </si>
  <si>
    <t>Chilenos de nacimiento o nacionalizados</t>
  </si>
  <si>
    <t>Ha llegado a Chile en los últimos 10 años</t>
  </si>
  <si>
    <t>No ha vivido fuera de Chile en los últimos 10 años</t>
  </si>
  <si>
    <t>Singapur</t>
  </si>
  <si>
    <t>Nepal</t>
  </si>
  <si>
    <t>Jamaica</t>
  </si>
  <si>
    <t>Egipto</t>
  </si>
  <si>
    <t>Guinea Ecuatorial</t>
  </si>
  <si>
    <t>Último país del que llegaron</t>
  </si>
  <si>
    <t>Cantidad de doctorados</t>
  </si>
  <si>
    <t>Término de estudios de doctorado</t>
  </si>
  <si>
    <t>Término de contrato de trabajo</t>
  </si>
  <si>
    <t>Otros factores laborales o económicos. Ej: búsqueda de empleo, viaje de trabajo, postdoc</t>
  </si>
  <si>
    <t>Factores académicos. Ej: Facilidad para publicar, desarrollo o continuidad de Tesis, área de investigación, posibilidad de crear un equipo de investigación propio.</t>
  </si>
  <si>
    <t>Razones personales o familiares</t>
  </si>
  <si>
    <t>Razones políticas u otras. Ej: refugio político, fin del permiso de residencia o visa.</t>
  </si>
  <si>
    <t>Motivo para haber llegado a Chile</t>
  </si>
  <si>
    <t>% que sí</t>
  </si>
  <si>
    <t>Personas con nacionalidad chilena</t>
  </si>
  <si>
    <t>Sí, permanentemente</t>
  </si>
  <si>
    <t>Sí, temporalmente</t>
  </si>
  <si>
    <t>Planean irse de Chile en los próximos 12 meses (porcentaje)</t>
  </si>
  <si>
    <t>País al que desea irse</t>
  </si>
  <si>
    <t>No lo tengo definido aún</t>
  </si>
  <si>
    <t>Diferencia Hombres-Mujeres</t>
  </si>
  <si>
    <t>Diferencia por año de egreso</t>
  </si>
  <si>
    <t>Diferencia por país de nacimiento</t>
  </si>
  <si>
    <t>Año de egreso personas con grado de doctor residentes en Chile</t>
  </si>
  <si>
    <t>Variables laborales doctorados por género</t>
  </si>
  <si>
    <t>Género</t>
  </si>
  <si>
    <t>Variables laborales doctorados por área del conocimiento</t>
  </si>
  <si>
    <t>Distribución por sector</t>
  </si>
  <si>
    <t>Distribución doctorados empleados por carrera investigadora</t>
  </si>
  <si>
    <t>Diferencia con lugar de nacimiento (B) - (A)</t>
  </si>
  <si>
    <t>Valor-p 
(B) - (A) = 0</t>
  </si>
  <si>
    <t>Significancia estadística</t>
  </si>
  <si>
    <t>Gasto I+D respecto al PIB regional</t>
  </si>
  <si>
    <t>Doctorados por región de estudio doctorado</t>
  </si>
  <si>
    <t>Doctorados que trabajan en Chile por región de nacimiento
(A)</t>
  </si>
  <si>
    <t>Llegada a Chile de doctorados en los últimos 10 años por situación de residencia</t>
  </si>
  <si>
    <t>Llegada a Chile</t>
  </si>
  <si>
    <t>Motivos declarados para llegada a Chile por doctorados que han entrado en los últimos 10 años</t>
  </si>
  <si>
    <t>País del que llegaron doctorados a Chile en los últimos 10 años</t>
  </si>
  <si>
    <t>15. Llegada de doctorados a Chile</t>
  </si>
  <si>
    <t>16. Salida de personas con grado de doctor desde Chile</t>
  </si>
  <si>
    <t>Doctorados según si planean irse de Chile en los próximos 12 meses</t>
  </si>
  <si>
    <t>Motivos declarados para entre quienes planean salir de Chile el próximo año</t>
  </si>
  <si>
    <t>País al que planean irse doctorados el próximo año</t>
  </si>
  <si>
    <t>Doctorados que se sienten identificados con alguna etnia según etnia</t>
  </si>
  <si>
    <t>Diferencia por país estudio doct.</t>
  </si>
  <si>
    <t xml:space="preserve">¿Realizaba investigación con investigadores de otros países a diciembre 2019? </t>
  </si>
  <si>
    <t>Utilización de tecnología basada en la web o tecnología virtual para hacer investigación conjunta</t>
  </si>
  <si>
    <t>Publicaciones conjunta</t>
  </si>
  <si>
    <t>Colaboración a distancia en un proyecto conjunto de investigación</t>
  </si>
  <si>
    <t>Si</t>
  </si>
  <si>
    <t>Porcentaje que si</t>
  </si>
  <si>
    <t>Habilidad al terminar el doctorado</t>
  </si>
  <si>
    <t>Muy pobre</t>
  </si>
  <si>
    <t>Pobre</t>
  </si>
  <si>
    <t>Suficiente</t>
  </si>
  <si>
    <t>Buena</t>
  </si>
  <si>
    <t>Muy buena</t>
  </si>
  <si>
    <t>Metodología</t>
  </si>
  <si>
    <t>Innovación</t>
  </si>
  <si>
    <t>Análisis crítico</t>
  </si>
  <si>
    <t>Administración de la carrera profesional</t>
  </si>
  <si>
    <t>Resolución de problemas</t>
  </si>
  <si>
    <t>Creatividad</t>
  </si>
  <si>
    <t>Responsabilidad</t>
  </si>
  <si>
    <t>Creación de redes</t>
  </si>
  <si>
    <t>Dominio del tema</t>
  </si>
  <si>
    <t>Administración de proyectos</t>
  </si>
  <si>
    <t>Trabajo en equipo</t>
  </si>
  <si>
    <t>Liderazgo</t>
  </si>
  <si>
    <t>Interdisciplina</t>
  </si>
  <si>
    <t>Transferencia</t>
  </si>
  <si>
    <t>Nivel percibido para distintas habilidades al momento de terminar el doctorado</t>
  </si>
  <si>
    <t>iii. Uso de programas públicos para la investigación</t>
  </si>
  <si>
    <t>FONDECYT</t>
  </si>
  <si>
    <t>FONDEF</t>
  </si>
  <si>
    <t>Otros programas financiados por ANID (Ex - CONICYT)</t>
  </si>
  <si>
    <t>Centros ICM</t>
  </si>
  <si>
    <t>Núcleos ICM</t>
  </si>
  <si>
    <t>Corporación de Fomento de la Producción (CORFO)</t>
  </si>
  <si>
    <t>Instrumento público</t>
  </si>
  <si>
    <t>iv. Percepciones sobre utilidad del grado de doctorado en el trabajo</t>
  </si>
  <si>
    <t>Estaba preparado para el mercado laboral al egresar del grado</t>
  </si>
  <si>
    <t>Mi grado me permitió progresar en mis aspiraciones profesionales</t>
  </si>
  <si>
    <t>Mi grado me permitió acceder rápidamente a un trabajo</t>
  </si>
  <si>
    <t>No tenía claridad sobre las oportunidades que me daría la obtención del grado</t>
  </si>
  <si>
    <t>Mi grado me permitió destacar en mi lugar de trabajo</t>
  </si>
  <si>
    <t>Si pudiera volver el tiempo atrás, no realizaría estudios de doctorado</t>
  </si>
  <si>
    <t>Mi grado me permitió innovar en mi lugar de trabajo</t>
  </si>
  <si>
    <t>Tuve problemas en mi transición al mundo laboral tras mi egreso</t>
  </si>
  <si>
    <t>Mi grado fue valorado por mi empleador</t>
  </si>
  <si>
    <t>Continúo aplicando los conocimientos obtenidos en mi grado</t>
  </si>
  <si>
    <t>Haber realizado un doctorado no ha hecho diferencia en mi carrera profesional</t>
  </si>
  <si>
    <t>Señale su nivel de acuerdo con las siguientes afirmaciones</t>
  </si>
  <si>
    <t>Muy en desacuerdo</t>
  </si>
  <si>
    <t>En desacuerdo</t>
  </si>
  <si>
    <t>Ni de acuerdo ni en desacuerdo</t>
  </si>
  <si>
    <t>De acuerdo</t>
  </si>
  <si>
    <t>Muy de acuerdo</t>
  </si>
  <si>
    <t>Afirmación</t>
  </si>
  <si>
    <t>Porcentaje que está de acuerdo</t>
  </si>
  <si>
    <t>ii. Habilidades percibidas al terminar el doctorado</t>
  </si>
  <si>
    <t>A continuación, indique cuál(es) instrumento(s) público(s) han financiado su investigación (sólo investigadores/as)</t>
  </si>
  <si>
    <t>A continuación, indique cuál(es) instrumento(s) mantienen vigente su financiamiento (sólo investigadores/as)</t>
  </si>
  <si>
    <t>Distribución áreas de conocimiento por género</t>
  </si>
  <si>
    <t>Distribución áreas de conocimiento año egreso</t>
  </si>
  <si>
    <t>Distribución áreas de conocimiento país nacimiento</t>
  </si>
  <si>
    <t>Distribución áreas de conocimiento país estudio doctorado</t>
  </si>
  <si>
    <t>Total de doctorados becados por el estado u otra institución estatal</t>
  </si>
  <si>
    <t>Valor-p coeficiente = 0</t>
  </si>
  <si>
    <t>Año de egreso del programa de doctorado</t>
  </si>
  <si>
    <t>País donde obtuvieron el grado de doctor</t>
  </si>
  <si>
    <t>Diferencia salarial entre investigadores y no investigadores</t>
  </si>
  <si>
    <t>Investigadores por área del conocimiento</t>
  </si>
  <si>
    <t>Número de personas por área del conocimiento (empleadas)</t>
  </si>
  <si>
    <t>Doctorados que nacieron en Chile por región en la que trabajan
 (B)</t>
  </si>
  <si>
    <t>Actividad de investigación con personas de otros países</t>
  </si>
  <si>
    <t>i. Investigación con personas de otros países entre doctorados</t>
  </si>
  <si>
    <t>Anillos y Centros I+D financiados por ANID (ex-Conicyt)</t>
  </si>
  <si>
    <t>Número total de personas en el directorio</t>
  </si>
  <si>
    <t>Total países</t>
  </si>
  <si>
    <t>Número de personas por beca nacional</t>
  </si>
  <si>
    <t>Empleo inmediato anterior entre personas con grado de doctor</t>
  </si>
  <si>
    <t>Porcentaje por sector</t>
  </si>
  <si>
    <t>Comparación internacional: porcentaje de doctorados entre la población de 25 a 64 años</t>
  </si>
  <si>
    <t>Actualización datos para Chile (INE y Encuesta CDH 2019)</t>
  </si>
  <si>
    <t>Población de Chile diciembre (25-64 años)</t>
  </si>
  <si>
    <t>Año</t>
  </si>
  <si>
    <t>País</t>
  </si>
  <si>
    <t>2019 o último disponible</t>
  </si>
  <si>
    <t>Porcentaje de personas con grado de doctor entre la población de 25 a 64 años</t>
  </si>
  <si>
    <t>Valor-p: Diferencia de porcentaje entre ambas opciones = 0</t>
  </si>
  <si>
    <t>4. Distribución por país de nacimiento de las personas con grado de doctor</t>
  </si>
  <si>
    <t>5. Distribución por pertenencia a etnias de las personas con grado de doctor</t>
  </si>
  <si>
    <t>Porcentaje personas inactivas</t>
  </si>
  <si>
    <t>Porcentaje trabajando en cada sector</t>
  </si>
  <si>
    <t>x</t>
  </si>
  <si>
    <t>17. Otros resultados de interés</t>
  </si>
  <si>
    <t>Resultados Encuesta Trayectoria de profesionales con grado de doctor en Chile 2019</t>
  </si>
  <si>
    <t>Índice</t>
  </si>
  <si>
    <t>1. Tamaño del directorio de profesionales con grado de doctor en Chile</t>
  </si>
  <si>
    <t>13. Carrera investigadora de profesionales con grado de doctor</t>
  </si>
  <si>
    <t>14. Distribución y movilidad regional de las personas con grado de doctor</t>
  </si>
  <si>
    <t>Notas:</t>
  </si>
  <si>
    <t>A menos que se indique otra cosa, la fuente de estos datos es la Encuesta Trayectoria de profesionales con grado de doctor en Chile 2019.</t>
  </si>
  <si>
    <t>Países distintos a Chile</t>
  </si>
  <si>
    <t>8. Distribución fuente de financiamiento principal del doctorado</t>
  </si>
  <si>
    <t>Beca o subsidio del Estado de Chile u otra institución estatal nacional</t>
  </si>
  <si>
    <t>Fuente: OECD Science, Technology and Innovation Outlook 2021: Times of crisis and opportunities</t>
  </si>
  <si>
    <t>Edad de personas con grado de doctor por género</t>
  </si>
  <si>
    <t>Total personas</t>
  </si>
  <si>
    <t>Diferencia H-M</t>
  </si>
  <si>
    <t>Distribución áreas de conocimiento fuente financiamiento doctorado</t>
  </si>
  <si>
    <t>% financiamiento doctorado</t>
  </si>
  <si>
    <t>Diferencia por financiamiento doctorado</t>
  </si>
  <si>
    <t>Estudiaron con beca estatal chilena</t>
  </si>
  <si>
    <t>No estudiaron con beca estatal chilena</t>
  </si>
  <si>
    <t>Motivo</t>
  </si>
  <si>
    <t>¿Por qué razón usted no estaba trabajando como investigador al 1 de diciembre de 2019?</t>
  </si>
  <si>
    <t>Sin interés en la investigación</t>
  </si>
  <si>
    <t>Pocas oportunidades laborales en investigación</t>
  </si>
  <si>
    <t>No hay una estructura de desarrollo de una carrera de investigador</t>
  </si>
  <si>
    <t xml:space="preserve">Baja remuneración </t>
  </si>
  <si>
    <t>Condiciones laborales desventajosas</t>
  </si>
  <si>
    <t>Bajo reconocimiento público en la carrera de investigador</t>
  </si>
  <si>
    <t>Creatividad e innovación en el trabajo</t>
  </si>
  <si>
    <t>Trabajo bien pagado</t>
  </si>
  <si>
    <t xml:space="preserve">Beneficios laborales </t>
  </si>
  <si>
    <t>Oportunidades de progreso</t>
  </si>
  <si>
    <t>Estabilidad laboral</t>
  </si>
  <si>
    <t>Condiciones de trabajo</t>
  </si>
  <si>
    <t>Grado de independencia</t>
  </si>
  <si>
    <t>Contribución a la sociedad</t>
  </si>
  <si>
    <t>No hay otros empleos disponibles</t>
  </si>
  <si>
    <t>La investigación constituye una carrera</t>
  </si>
  <si>
    <t>Interés específico por el trabajo de investigador</t>
  </si>
  <si>
    <t>Si es investigador o lo fue en otro punto de su carrera ¿Por qué escogió serlo?</t>
  </si>
  <si>
    <t>Jornada parcial</t>
  </si>
  <si>
    <t>Jornada completa</t>
  </si>
  <si>
    <t>No están buscando un empleo con jornada completa</t>
  </si>
  <si>
    <t>Están buscando empleo con jornada completa</t>
  </si>
  <si>
    <t>Tiempo laboral dedicado a la investigación</t>
  </si>
  <si>
    <t>35-44 años</t>
  </si>
  <si>
    <t>45-54 años</t>
  </si>
  <si>
    <t>55-64 años</t>
  </si>
  <si>
    <t>Distribución dentro de cada área</t>
  </si>
  <si>
    <t>Porcentaje del total</t>
  </si>
  <si>
    <t>Investiga</t>
  </si>
  <si>
    <t>No investiga</t>
  </si>
  <si>
    <t>Egresados el 2012 o después</t>
  </si>
  <si>
    <t>43 años o menos</t>
  </si>
  <si>
    <t>Más de 43 años</t>
  </si>
  <si>
    <t>% por sector</t>
  </si>
  <si>
    <t>Contrato indefinido</t>
  </si>
  <si>
    <t>Contrato a plazo fijo</t>
  </si>
  <si>
    <t>Contrato a honorarios</t>
  </si>
  <si>
    <t>Distribución personas con doctorado según financiamiento de estudios</t>
  </si>
  <si>
    <t>Indicador</t>
  </si>
  <si>
    <t>Porcentaje inactivos</t>
  </si>
  <si>
    <t>Intervalos de confianza 2019</t>
  </si>
  <si>
    <t>Valor</t>
  </si>
  <si>
    <t>CDH - 2014</t>
  </si>
  <si>
    <t>Doctorados según región que trabajan</t>
  </si>
  <si>
    <t>0. Comparación internacional porcentaje de doctorados</t>
  </si>
  <si>
    <t>Coeficiente de correlación</t>
  </si>
  <si>
    <t>Tamaño intervalo (95%)</t>
  </si>
  <si>
    <t>9. Situación laboral profesionales con grado de doctor: empleabilidad y tipo de jornada</t>
  </si>
  <si>
    <t>10. Distribución por sector de empleo principal personas con grado de doctor y tipos de contrato</t>
  </si>
  <si>
    <t>Doctorados trabajando entre la población trabajando (agrupando Ñuble)</t>
  </si>
  <si>
    <t>Edad</t>
  </si>
  <si>
    <t>Antes del 2012</t>
  </si>
  <si>
    <t>El 2012 o después</t>
  </si>
  <si>
    <t>Nota: Los asteriscos (*) y (**) indican diferencias estadísticamente significativas con p&lt;0,10 y p&lt;0,05 respectivamente entre los grupos.</t>
  </si>
  <si>
    <t>*Los 17.519 difieren de los 18.352 vistos en las siguientes hojas por el rango de edad que considera este indicador.</t>
  </si>
  <si>
    <t>Diferencia variables empleo</t>
  </si>
  <si>
    <t>Tipo de jornada</t>
  </si>
  <si>
    <t>Distribución</t>
  </si>
  <si>
    <t>Porcentaje Mujeres</t>
  </si>
  <si>
    <t>Porcentaje Hombres</t>
  </si>
  <si>
    <t>Porcentaje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</si>
</sst>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3" formatCode="_ * #,##0.00_ ;_ * \-#,##0.00_ ;_ * &quot;-&quot;??_ ;_ @_ "/>
    <numFmt numFmtId="165" formatCode="&quot;$&quot;#,##0"/>
    <numFmt numFmtId="166" formatCode="0.0%"/>
    <numFmt numFmtId="167" formatCode="0.0"/>
    <numFmt numFmtId="168" formatCode="0.000000000"/>
  </numFmts>
  <fonts count="1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3" applyNumberFormat="1" applyFont="1"/>
    <xf numFmtId="0" fontId="5" fillId="0" borderId="0" xfId="0" applyFont="1"/>
    <xf numFmtId="0" fontId="0" fillId="2" borderId="15" xfId="0" applyFill="1" applyBorder="1"/>
    <xf numFmtId="0" fontId="0" fillId="2" borderId="12" xfId="0" applyFill="1" applyBorder="1"/>
    <xf numFmtId="1" fontId="0" fillId="2" borderId="14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9" fontId="0" fillId="2" borderId="11" xfId="3" applyFont="1" applyFill="1" applyBorder="1" applyAlignment="1">
      <alignment horizontal="center"/>
    </xf>
    <xf numFmtId="9" fontId="0" fillId="2" borderId="14" xfId="3" applyFont="1" applyFill="1" applyBorder="1" applyAlignment="1">
      <alignment horizontal="center"/>
    </xf>
    <xf numFmtId="9" fontId="0" fillId="2" borderId="13" xfId="3" applyFont="1" applyFill="1" applyBorder="1" applyAlignment="1">
      <alignment horizontal="center"/>
    </xf>
    <xf numFmtId="9" fontId="0" fillId="2" borderId="1" xfId="3" applyFont="1" applyFill="1" applyBorder="1" applyAlignment="1">
      <alignment horizontal="center"/>
    </xf>
    <xf numFmtId="9" fontId="0" fillId="2" borderId="0" xfId="3" applyFont="1" applyFill="1" applyBorder="1" applyAlignment="1">
      <alignment horizontal="center"/>
    </xf>
    <xf numFmtId="9" fontId="0" fillId="2" borderId="10" xfId="3" applyFont="1" applyFill="1" applyBorder="1" applyAlignment="1">
      <alignment horizontal="center"/>
    </xf>
    <xf numFmtId="9" fontId="0" fillId="2" borderId="2" xfId="3" applyFont="1" applyFill="1" applyBorder="1" applyAlignment="1">
      <alignment horizontal="center"/>
    </xf>
    <xf numFmtId="9" fontId="0" fillId="2" borderId="3" xfId="3" applyFont="1" applyFill="1" applyBorder="1" applyAlignment="1">
      <alignment horizontal="center"/>
    </xf>
    <xf numFmtId="9" fontId="0" fillId="2" borderId="4" xfId="3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9" fontId="0" fillId="2" borderId="10" xfId="0" applyNumberFormat="1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0" fontId="4" fillId="4" borderId="9" xfId="0" applyFont="1" applyFill="1" applyBorder="1"/>
    <xf numFmtId="0" fontId="0" fillId="4" borderId="8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15" xfId="0" applyFill="1" applyBorder="1"/>
    <xf numFmtId="0" fontId="0" fillId="4" borderId="12" xfId="0" applyFill="1" applyBorder="1"/>
    <xf numFmtId="0" fontId="0" fillId="4" borderId="7" xfId="0" applyFill="1" applyBorder="1"/>
    <xf numFmtId="0" fontId="0" fillId="0" borderId="9" xfId="0" applyBorder="1"/>
    <xf numFmtId="1" fontId="0" fillId="2" borderId="8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9" fontId="0" fillId="2" borderId="13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4" fillId="4" borderId="15" xfId="0" applyFont="1" applyFill="1" applyBorder="1" applyAlignment="1"/>
    <xf numFmtId="9" fontId="0" fillId="2" borderId="15" xfId="3" applyFont="1" applyFill="1" applyBorder="1" applyAlignment="1">
      <alignment horizontal="center"/>
    </xf>
    <xf numFmtId="9" fontId="0" fillId="2" borderId="12" xfId="3" applyFont="1" applyFill="1" applyBorder="1" applyAlignment="1">
      <alignment horizontal="center"/>
    </xf>
    <xf numFmtId="9" fontId="0" fillId="2" borderId="7" xfId="3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9" fontId="0" fillId="2" borderId="9" xfId="3" applyFont="1" applyFill="1" applyBorder="1" applyAlignment="1">
      <alignment horizontal="center"/>
    </xf>
    <xf numFmtId="0" fontId="5" fillId="4" borderId="9" xfId="0" applyFont="1" applyFill="1" applyBorder="1"/>
    <xf numFmtId="9" fontId="0" fillId="2" borderId="8" xfId="3" applyFont="1" applyFill="1" applyBorder="1" applyAlignment="1">
      <alignment horizontal="center"/>
    </xf>
    <xf numFmtId="9" fontId="0" fillId="2" borderId="5" xfId="3" applyFont="1" applyFill="1" applyBorder="1" applyAlignment="1">
      <alignment horizontal="center"/>
    </xf>
    <xf numFmtId="9" fontId="0" fillId="2" borderId="6" xfId="3" applyFont="1" applyFill="1" applyBorder="1" applyAlignment="1">
      <alignment horizontal="center"/>
    </xf>
    <xf numFmtId="1" fontId="0" fillId="0" borderId="0" xfId="0" applyNumberFormat="1"/>
    <xf numFmtId="0" fontId="0" fillId="4" borderId="9" xfId="0" applyFill="1" applyBorder="1"/>
    <xf numFmtId="1" fontId="0" fillId="2" borderId="11" xfId="0" applyNumberFormat="1" applyFill="1" applyBorder="1" applyAlignment="1">
      <alignment horizontal="center"/>
    </xf>
    <xf numFmtId="9" fontId="0" fillId="2" borderId="11" xfId="3" applyNumberFormat="1" applyFont="1" applyFill="1" applyBorder="1" applyAlignment="1">
      <alignment horizontal="center"/>
    </xf>
    <xf numFmtId="9" fontId="0" fillId="2" borderId="14" xfId="3" applyNumberFormat="1" applyFont="1" applyFill="1" applyBorder="1" applyAlignment="1">
      <alignment horizontal="center"/>
    </xf>
    <xf numFmtId="9" fontId="0" fillId="0" borderId="0" xfId="0" applyNumberFormat="1"/>
    <xf numFmtId="10" fontId="0" fillId="0" borderId="0" xfId="0" applyNumberFormat="1"/>
    <xf numFmtId="1" fontId="0" fillId="2" borderId="9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4" fillId="4" borderId="12" xfId="0" applyFont="1" applyFill="1" applyBorder="1"/>
    <xf numFmtId="9" fontId="0" fillId="0" borderId="9" xfId="0" applyNumberForma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4" borderId="12" xfId="0" applyFont="1" applyFill="1" applyBorder="1"/>
    <xf numFmtId="0" fontId="0" fillId="4" borderId="7" xfId="0" applyFont="1" applyFill="1" applyBorder="1"/>
    <xf numFmtId="0" fontId="0" fillId="0" borderId="0" xfId="0" applyAlignment="1">
      <alignment vertical="top" wrapText="1"/>
    </xf>
    <xf numFmtId="1" fontId="0" fillId="2" borderId="12" xfId="0" applyNumberFormat="1" applyFill="1" applyBorder="1" applyAlignment="1">
      <alignment horizontal="center"/>
    </xf>
    <xf numFmtId="0" fontId="0" fillId="4" borderId="11" xfId="0" applyFill="1" applyBorder="1"/>
    <xf numFmtId="0" fontId="0" fillId="4" borderId="1" xfId="0" applyFill="1" applyBorder="1"/>
    <xf numFmtId="9" fontId="0" fillId="0" borderId="0" xfId="3" applyFont="1"/>
    <xf numFmtId="165" fontId="0" fillId="2" borderId="2" xfId="4" applyNumberFormat="1" applyFont="1" applyFill="1" applyBorder="1" applyAlignment="1">
      <alignment horizontal="center"/>
    </xf>
    <xf numFmtId="165" fontId="0" fillId="2" borderId="3" xfId="4" applyNumberFormat="1" applyFont="1" applyFill="1" applyBorder="1" applyAlignment="1">
      <alignment horizontal="center"/>
    </xf>
    <xf numFmtId="165" fontId="0" fillId="2" borderId="4" xfId="4" applyNumberFormat="1" applyFont="1" applyFill="1" applyBorder="1" applyAlignment="1">
      <alignment horizontal="center"/>
    </xf>
    <xf numFmtId="0" fontId="0" fillId="4" borderId="15" xfId="0" applyFont="1" applyFill="1" applyBorder="1"/>
    <xf numFmtId="0" fontId="4" fillId="4" borderId="8" xfId="0" applyFont="1" applyFill="1" applyBorder="1"/>
    <xf numFmtId="0" fontId="4" fillId="4" borderId="6" xfId="0" applyFont="1" applyFill="1" applyBorder="1"/>
    <xf numFmtId="0" fontId="0" fillId="4" borderId="8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 wrapText="1"/>
    </xf>
    <xf numFmtId="1" fontId="0" fillId="2" borderId="0" xfId="3" applyNumberFormat="1" applyFont="1" applyFill="1" applyBorder="1" applyAlignment="1">
      <alignment horizontal="center"/>
    </xf>
    <xf numFmtId="1" fontId="0" fillId="2" borderId="8" xfId="3" applyNumberFormat="1" applyFont="1" applyFill="1" applyBorder="1" applyAlignment="1">
      <alignment horizontal="center"/>
    </xf>
    <xf numFmtId="1" fontId="0" fillId="2" borderId="5" xfId="3" applyNumberFormat="1" applyFont="1" applyFill="1" applyBorder="1" applyAlignment="1">
      <alignment horizontal="center"/>
    </xf>
    <xf numFmtId="1" fontId="0" fillId="2" borderId="6" xfId="3" applyNumberFormat="1" applyFont="1" applyFill="1" applyBorder="1" applyAlignment="1">
      <alignment horizontal="center"/>
    </xf>
    <xf numFmtId="166" fontId="0" fillId="2" borderId="12" xfId="3" applyNumberFormat="1" applyFont="1" applyFill="1" applyBorder="1" applyAlignment="1">
      <alignment horizontal="center"/>
    </xf>
    <xf numFmtId="0" fontId="0" fillId="2" borderId="7" xfId="0" applyFill="1" applyBorder="1"/>
    <xf numFmtId="1" fontId="0" fillId="2" borderId="15" xfId="0" applyNumberFormat="1" applyFill="1" applyBorder="1"/>
    <xf numFmtId="1" fontId="0" fillId="2" borderId="12" xfId="0" applyNumberFormat="1" applyFill="1" applyBorder="1"/>
    <xf numFmtId="1" fontId="0" fillId="2" borderId="7" xfId="0" applyNumberFormat="1" applyFill="1" applyBorder="1"/>
    <xf numFmtId="165" fontId="0" fillId="2" borderId="1" xfId="4" applyNumberFormat="1" applyFont="1" applyFill="1" applyBorder="1" applyAlignment="1">
      <alignment horizontal="center"/>
    </xf>
    <xf numFmtId="165" fontId="0" fillId="2" borderId="10" xfId="4" applyNumberFormat="1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1" fontId="0" fillId="2" borderId="11" xfId="3" applyNumberFormat="1" applyFont="1" applyFill="1" applyBorder="1" applyAlignment="1">
      <alignment horizontal="center"/>
    </xf>
    <xf numFmtId="1" fontId="0" fillId="2" borderId="14" xfId="3" applyNumberFormat="1" applyFont="1" applyFill="1" applyBorder="1" applyAlignment="1">
      <alignment horizontal="center"/>
    </xf>
    <xf numFmtId="1" fontId="0" fillId="2" borderId="1" xfId="3" applyNumberFormat="1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2" fontId="0" fillId="2" borderId="11" xfId="0" applyNumberFormat="1" applyFill="1" applyBorder="1"/>
    <xf numFmtId="2" fontId="0" fillId="2" borderId="13" xfId="0" applyNumberFormat="1" applyFill="1" applyBorder="1"/>
    <xf numFmtId="2" fontId="0" fillId="2" borderId="2" xfId="0" applyNumberFormat="1" applyFill="1" applyBorder="1"/>
    <xf numFmtId="2" fontId="0" fillId="2" borderId="4" xfId="0" applyNumberFormat="1" applyFill="1" applyBorder="1"/>
    <xf numFmtId="0" fontId="0" fillId="4" borderId="6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2" borderId="6" xfId="0" applyFill="1" applyBorder="1"/>
    <xf numFmtId="2" fontId="0" fillId="2" borderId="1" xfId="0" applyNumberFormat="1" applyFill="1" applyBorder="1"/>
    <xf numFmtId="2" fontId="0" fillId="2" borderId="10" xfId="0" applyNumberFormat="1" applyFill="1" applyBorder="1"/>
    <xf numFmtId="9" fontId="0" fillId="2" borderId="0" xfId="3" applyNumberFormat="1" applyFont="1" applyFill="1" applyBorder="1" applyAlignment="1">
      <alignment horizontal="center"/>
    </xf>
    <xf numFmtId="0" fontId="0" fillId="4" borderId="2" xfId="0" applyFill="1" applyBorder="1"/>
    <xf numFmtId="0" fontId="0" fillId="4" borderId="9" xfId="0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/>
    </xf>
    <xf numFmtId="166" fontId="0" fillId="2" borderId="10" xfId="0" applyNumberFormat="1" applyFill="1" applyBorder="1" applyAlignment="1">
      <alignment horizontal="center"/>
    </xf>
    <xf numFmtId="9" fontId="0" fillId="0" borderId="4" xfId="3" applyFont="1" applyBorder="1" applyAlignment="1">
      <alignment horizontal="center"/>
    </xf>
    <xf numFmtId="2" fontId="0" fillId="2" borderId="13" xfId="3" applyNumberFormat="1" applyFont="1" applyFill="1" applyBorder="1" applyAlignment="1">
      <alignment horizontal="center"/>
    </xf>
    <xf numFmtId="2" fontId="0" fillId="2" borderId="10" xfId="3" applyNumberFormat="1" applyFont="1" applyFill="1" applyBorder="1" applyAlignment="1">
      <alignment horizontal="center"/>
    </xf>
    <xf numFmtId="2" fontId="0" fillId="2" borderId="4" xfId="3" applyNumberFormat="1" applyFont="1" applyFill="1" applyBorder="1" applyAlignment="1">
      <alignment horizontal="center"/>
    </xf>
    <xf numFmtId="166" fontId="0" fillId="2" borderId="1" xfId="3" applyNumberFormat="1" applyFont="1" applyFill="1" applyBorder="1" applyAlignment="1">
      <alignment horizontal="center"/>
    </xf>
    <xf numFmtId="166" fontId="0" fillId="2" borderId="0" xfId="3" applyNumberFormat="1" applyFont="1" applyFill="1" applyBorder="1" applyAlignment="1">
      <alignment horizontal="center"/>
    </xf>
    <xf numFmtId="166" fontId="0" fillId="2" borderId="11" xfId="3" applyNumberFormat="1" applyFont="1" applyFill="1" applyBorder="1" applyAlignment="1">
      <alignment horizontal="center"/>
    </xf>
    <xf numFmtId="166" fontId="0" fillId="2" borderId="14" xfId="3" applyNumberFormat="1" applyFont="1" applyFill="1" applyBorder="1" applyAlignment="1">
      <alignment horizontal="center"/>
    </xf>
    <xf numFmtId="166" fontId="0" fillId="2" borderId="13" xfId="3" applyNumberFormat="1" applyFont="1" applyFill="1" applyBorder="1" applyAlignment="1">
      <alignment horizontal="center"/>
    </xf>
    <xf numFmtId="166" fontId="0" fillId="2" borderId="2" xfId="3" applyNumberFormat="1" applyFont="1" applyFill="1" applyBorder="1" applyAlignment="1">
      <alignment horizontal="center"/>
    </xf>
    <xf numFmtId="166" fontId="0" fillId="2" borderId="3" xfId="3" applyNumberFormat="1" applyFont="1" applyFill="1" applyBorder="1" applyAlignment="1">
      <alignment horizontal="center"/>
    </xf>
    <xf numFmtId="166" fontId="0" fillId="2" borderId="4" xfId="3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9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center" wrapText="1"/>
    </xf>
    <xf numFmtId="0" fontId="0" fillId="4" borderId="8" xfId="0" applyFill="1" applyBorder="1"/>
    <xf numFmtId="0" fontId="0" fillId="4" borderId="5" xfId="0" applyFill="1" applyBorder="1" applyAlignment="1">
      <alignment horizontal="center"/>
    </xf>
    <xf numFmtId="165" fontId="0" fillId="2" borderId="0" xfId="4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65" fontId="0" fillId="2" borderId="10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9" fontId="0" fillId="0" borderId="0" xfId="3" applyFont="1" applyFill="1" applyBorder="1"/>
    <xf numFmtId="0" fontId="0" fillId="0" borderId="0" xfId="0" applyFill="1" applyBorder="1"/>
    <xf numFmtId="0" fontId="4" fillId="4" borderId="9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top"/>
    </xf>
    <xf numFmtId="1" fontId="0" fillId="2" borderId="0" xfId="0" applyNumberFormat="1" applyFill="1" applyAlignment="1">
      <alignment horizontal="center"/>
    </xf>
    <xf numFmtId="166" fontId="0" fillId="2" borderId="10" xfId="3" applyNumberFormat="1" applyFont="1" applyFill="1" applyBorder="1" applyAlignment="1">
      <alignment horizontal="center"/>
    </xf>
    <xf numFmtId="166" fontId="0" fillId="2" borderId="8" xfId="3" applyNumberFormat="1" applyFont="1" applyFill="1" applyBorder="1" applyAlignment="1">
      <alignment horizontal="center"/>
    </xf>
    <xf numFmtId="166" fontId="0" fillId="2" borderId="6" xfId="3" applyNumberFormat="1" applyFont="1" applyFill="1" applyBorder="1" applyAlignment="1">
      <alignment horizontal="center"/>
    </xf>
    <xf numFmtId="166" fontId="0" fillId="0" borderId="4" xfId="3" applyNumberFormat="1" applyFont="1" applyBorder="1" applyAlignment="1">
      <alignment horizontal="center"/>
    </xf>
    <xf numFmtId="1" fontId="0" fillId="2" borderId="2" xfId="3" applyNumberFormat="1" applyFont="1" applyFill="1" applyBorder="1" applyAlignment="1">
      <alignment horizontal="center"/>
    </xf>
    <xf numFmtId="1" fontId="0" fillId="2" borderId="13" xfId="3" applyNumberFormat="1" applyFont="1" applyFill="1" applyBorder="1" applyAlignment="1">
      <alignment horizontal="left"/>
    </xf>
    <xf numFmtId="1" fontId="0" fillId="2" borderId="10" xfId="3" applyNumberFormat="1" applyFont="1" applyFill="1" applyBorder="1" applyAlignment="1">
      <alignment horizontal="left"/>
    </xf>
    <xf numFmtId="1" fontId="0" fillId="2" borderId="4" xfId="3" applyNumberFormat="1" applyFont="1" applyFill="1" applyBorder="1" applyAlignment="1">
      <alignment horizontal="left"/>
    </xf>
    <xf numFmtId="10" fontId="0" fillId="2" borderId="13" xfId="3" applyNumberFormat="1" applyFont="1" applyFill="1" applyBorder="1" applyAlignment="1">
      <alignment horizontal="center"/>
    </xf>
    <xf numFmtId="10" fontId="0" fillId="2" borderId="10" xfId="3" applyNumberFormat="1" applyFont="1" applyFill="1" applyBorder="1" applyAlignment="1">
      <alignment horizontal="center"/>
    </xf>
    <xf numFmtId="10" fontId="0" fillId="2" borderId="4" xfId="3" applyNumberFormat="1" applyFont="1" applyFill="1" applyBorder="1" applyAlignment="1">
      <alignment horizontal="center"/>
    </xf>
    <xf numFmtId="10" fontId="0" fillId="2" borderId="15" xfId="3" applyNumberFormat="1" applyFont="1" applyFill="1" applyBorder="1" applyAlignment="1">
      <alignment horizontal="center"/>
    </xf>
    <xf numFmtId="10" fontId="0" fillId="2" borderId="12" xfId="3" applyNumberFormat="1" applyFont="1" applyFill="1" applyBorder="1" applyAlignment="1">
      <alignment horizontal="center"/>
    </xf>
    <xf numFmtId="1" fontId="0" fillId="2" borderId="15" xfId="3" applyNumberFormat="1" applyFont="1" applyFill="1" applyBorder="1" applyAlignment="1">
      <alignment horizontal="center"/>
    </xf>
    <xf numFmtId="1" fontId="0" fillId="2" borderId="7" xfId="3" applyNumberFormat="1" applyFont="1" applyFill="1" applyBorder="1" applyAlignment="1">
      <alignment horizontal="center"/>
    </xf>
    <xf numFmtId="0" fontId="4" fillId="4" borderId="9" xfId="0" applyFont="1" applyFill="1" applyBorder="1" applyAlignment="1">
      <alignment vertical="center"/>
    </xf>
    <xf numFmtId="0" fontId="0" fillId="4" borderId="2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9" fontId="0" fillId="2" borderId="12" xfId="3" applyFont="1" applyFill="1" applyBorder="1"/>
    <xf numFmtId="9" fontId="0" fillId="2" borderId="7" xfId="3" applyFont="1" applyFill="1" applyBorder="1"/>
    <xf numFmtId="0" fontId="0" fillId="4" borderId="7" xfId="0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left" vertical="center"/>
    </xf>
    <xf numFmtId="0" fontId="0" fillId="0" borderId="0" xfId="0" applyAlignment="1"/>
    <xf numFmtId="0" fontId="4" fillId="4" borderId="8" xfId="0" applyFont="1" applyFill="1" applyBorder="1" applyAlignment="1">
      <alignment wrapText="1"/>
    </xf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textRotation="90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/>
    </xf>
    <xf numFmtId="0" fontId="4" fillId="0" borderId="0" xfId="0" applyFont="1"/>
    <xf numFmtId="0" fontId="0" fillId="4" borderId="9" xfId="0" applyFill="1" applyBorder="1" applyAlignment="1">
      <alignment horizontal="center"/>
    </xf>
    <xf numFmtId="0" fontId="0" fillId="4" borderId="15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4" fillId="4" borderId="9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1" fontId="10" fillId="2" borderId="10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166" fontId="10" fillId="2" borderId="12" xfId="3" applyNumberFormat="1" applyFont="1" applyFill="1" applyBorder="1" applyAlignment="1">
      <alignment horizontal="center" vertical="center"/>
    </xf>
    <xf numFmtId="166" fontId="10" fillId="2" borderId="7" xfId="3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166" fontId="0" fillId="2" borderId="15" xfId="3" applyNumberFormat="1" applyFont="1" applyFill="1" applyBorder="1" applyAlignment="1">
      <alignment horizontal="center"/>
    </xf>
    <xf numFmtId="166" fontId="0" fillId="2" borderId="7" xfId="3" applyNumberFormat="1" applyFont="1" applyFill="1" applyBorder="1" applyAlignment="1">
      <alignment horizontal="center"/>
    </xf>
    <xf numFmtId="2" fontId="0" fillId="0" borderId="9" xfId="0" applyNumberFormat="1" applyBorder="1"/>
    <xf numFmtId="2" fontId="0" fillId="2" borderId="11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4" borderId="12" xfId="0" applyFill="1" applyBorder="1" applyAlignment="1">
      <alignment horizontal="left"/>
    </xf>
    <xf numFmtId="0" fontId="4" fillId="4" borderId="9" xfId="0" applyFont="1" applyFill="1" applyBorder="1" applyAlignment="1">
      <alignment vertical="top"/>
    </xf>
    <xf numFmtId="1" fontId="0" fillId="2" borderId="0" xfId="0" applyNumberFormat="1" applyFont="1" applyFill="1" applyAlignment="1">
      <alignment horizontal="center"/>
    </xf>
    <xf numFmtId="10" fontId="0" fillId="2" borderId="7" xfId="3" applyNumberFormat="1" applyFont="1" applyFill="1" applyBorder="1" applyAlignment="1">
      <alignment horizontal="center"/>
    </xf>
    <xf numFmtId="1" fontId="0" fillId="2" borderId="13" xfId="0" applyNumberFormat="1" applyFill="1" applyBorder="1" applyAlignment="1">
      <alignment horizontal="center" vertical="center"/>
    </xf>
    <xf numFmtId="1" fontId="0" fillId="2" borderId="10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9" fontId="0" fillId="2" borderId="15" xfId="3" applyFont="1" applyFill="1" applyBorder="1" applyAlignment="1">
      <alignment horizontal="center" vertical="center"/>
    </xf>
    <xf numFmtId="9" fontId="0" fillId="2" borderId="12" xfId="3" applyFont="1" applyFill="1" applyBorder="1" applyAlignment="1">
      <alignment horizontal="center" vertical="center"/>
    </xf>
    <xf numFmtId="9" fontId="0" fillId="2" borderId="7" xfId="3" applyFont="1" applyFill="1" applyBorder="1" applyAlignment="1">
      <alignment horizontal="center" vertical="center"/>
    </xf>
    <xf numFmtId="3" fontId="0" fillId="2" borderId="15" xfId="0" applyNumberFormat="1" applyFill="1" applyBorder="1" applyAlignment="1">
      <alignment horizontal="center"/>
    </xf>
    <xf numFmtId="165" fontId="0" fillId="2" borderId="11" xfId="4" applyNumberFormat="1" applyFont="1" applyFill="1" applyBorder="1" applyAlignment="1">
      <alignment horizontal="center"/>
    </xf>
    <xf numFmtId="165" fontId="3" fillId="2" borderId="12" xfId="4" applyNumberFormat="1" applyFont="1" applyFill="1" applyBorder="1" applyAlignment="1">
      <alignment horizontal="center"/>
    </xf>
    <xf numFmtId="165" fontId="3" fillId="2" borderId="7" xfId="4" applyNumberFormat="1" applyFont="1" applyFill="1" applyBorder="1" applyAlignment="1">
      <alignment horizontal="center"/>
    </xf>
    <xf numFmtId="165" fontId="6" fillId="2" borderId="8" xfId="0" applyNumberFormat="1" applyFont="1" applyFill="1" applyBorder="1" applyAlignment="1">
      <alignment horizontal="center"/>
    </xf>
    <xf numFmtId="0" fontId="0" fillId="0" borderId="0" xfId="0" applyFont="1"/>
    <xf numFmtId="0" fontId="0" fillId="2" borderId="15" xfId="0" applyFill="1" applyBorder="1" applyAlignment="1">
      <alignment vertical="center"/>
    </xf>
    <xf numFmtId="3" fontId="0" fillId="2" borderId="15" xfId="0" applyNumberForma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3" fontId="0" fillId="2" borderId="7" xfId="0" applyNumberFormat="1" applyFill="1" applyBorder="1" applyAlignment="1">
      <alignment vertical="center"/>
    </xf>
    <xf numFmtId="0" fontId="4" fillId="3" borderId="9" xfId="0" applyFont="1" applyFill="1" applyBorder="1" applyAlignment="1">
      <alignment wrapText="1"/>
    </xf>
    <xf numFmtId="1" fontId="0" fillId="2" borderId="0" xfId="0" applyNumberFormat="1" applyFill="1" applyBorder="1" applyAlignment="1">
      <alignment horizontal="center" vertical="center"/>
    </xf>
    <xf numFmtId="9" fontId="0" fillId="2" borderId="0" xfId="3" applyFont="1" applyFill="1" applyBorder="1" applyAlignment="1">
      <alignment horizontal="center" vertical="center"/>
    </xf>
    <xf numFmtId="9" fontId="0" fillId="2" borderId="10" xfId="3" applyFont="1" applyFill="1" applyBorder="1" applyAlignment="1">
      <alignment horizontal="center" vertical="center"/>
    </xf>
    <xf numFmtId="0" fontId="0" fillId="4" borderId="9" xfId="0" applyFill="1" applyBorder="1" applyAlignment="1">
      <alignment vertical="center"/>
    </xf>
    <xf numFmtId="1" fontId="0" fillId="2" borderId="5" xfId="0" applyNumberForma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9" fontId="0" fillId="2" borderId="5" xfId="3" applyFont="1" applyFill="1" applyBorder="1" applyAlignment="1">
      <alignment horizontal="center" vertical="center"/>
    </xf>
    <xf numFmtId="9" fontId="0" fillId="2" borderId="6" xfId="3" applyFont="1" applyFill="1" applyBorder="1" applyAlignment="1">
      <alignment horizontal="center" vertical="center"/>
    </xf>
    <xf numFmtId="9" fontId="0" fillId="2" borderId="9" xfId="3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9" fontId="0" fillId="2" borderId="8" xfId="3" applyNumberFormat="1" applyFont="1" applyFill="1" applyBorder="1" applyAlignment="1">
      <alignment horizontal="center" vertical="center"/>
    </xf>
    <xf numFmtId="9" fontId="0" fillId="2" borderId="6" xfId="3" applyNumberFormat="1" applyFont="1" applyFill="1" applyBorder="1" applyAlignment="1">
      <alignment horizontal="center" vertical="center"/>
    </xf>
    <xf numFmtId="2" fontId="0" fillId="2" borderId="6" xfId="3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/>
    </xf>
    <xf numFmtId="0" fontId="0" fillId="4" borderId="15" xfId="0" applyFont="1" applyFill="1" applyBorder="1" applyAlignment="1">
      <alignment vertical="center"/>
    </xf>
    <xf numFmtId="0" fontId="0" fillId="4" borderId="12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 wrapText="1"/>
    </xf>
    <xf numFmtId="0" fontId="11" fillId="2" borderId="0" xfId="0" applyFont="1" applyFill="1"/>
    <xf numFmtId="0" fontId="4" fillId="2" borderId="0" xfId="0" applyFont="1" applyFill="1"/>
    <xf numFmtId="0" fontId="0" fillId="2" borderId="0" xfId="0" applyFill="1"/>
    <xf numFmtId="0" fontId="2" fillId="2" borderId="0" xfId="2" applyFill="1"/>
    <xf numFmtId="2" fontId="0" fillId="0" borderId="9" xfId="0" applyNumberFormat="1" applyBorder="1" applyAlignment="1">
      <alignment horizontal="center"/>
    </xf>
    <xf numFmtId="0" fontId="11" fillId="2" borderId="3" xfId="0" applyFont="1" applyFill="1" applyBorder="1"/>
    <xf numFmtId="0" fontId="11" fillId="2" borderId="4" xfId="0" applyFont="1" applyFill="1" applyBorder="1"/>
    <xf numFmtId="0" fontId="4" fillId="2" borderId="12" xfId="0" applyFont="1" applyFill="1" applyBorder="1"/>
    <xf numFmtId="43" fontId="0" fillId="2" borderId="15" xfId="5" applyFont="1" applyFill="1" applyBorder="1" applyAlignment="1">
      <alignment horizontal="center"/>
    </xf>
    <xf numFmtId="43" fontId="4" fillId="2" borderId="12" xfId="5" applyFont="1" applyFill="1" applyBorder="1" applyAlignment="1">
      <alignment horizontal="center"/>
    </xf>
    <xf numFmtId="43" fontId="0" fillId="2" borderId="12" xfId="5" applyFont="1" applyFill="1" applyBorder="1" applyAlignment="1">
      <alignment horizontal="center"/>
    </xf>
    <xf numFmtId="43" fontId="0" fillId="2" borderId="7" xfId="5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67" fontId="0" fillId="2" borderId="10" xfId="0" applyNumberFormat="1" applyFill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1" fontId="0" fillId="2" borderId="13" xfId="0" applyNumberFormat="1" applyFont="1" applyFill="1" applyBorder="1" applyAlignment="1">
      <alignment horizontal="center"/>
    </xf>
    <xf numFmtId="1" fontId="0" fillId="2" borderId="10" xfId="0" applyNumberFormat="1" applyFont="1" applyFill="1" applyBorder="1" applyAlignment="1">
      <alignment horizontal="center"/>
    </xf>
    <xf numFmtId="1" fontId="0" fillId="2" borderId="10" xfId="0" applyNumberFormat="1" applyFont="1" applyFill="1" applyBorder="1" applyAlignment="1">
      <alignment horizontal="center" vertical="top" wrapText="1"/>
    </xf>
    <xf numFmtId="1" fontId="0" fillId="2" borderId="4" xfId="0" applyNumberFormat="1" applyFont="1" applyFill="1" applyBorder="1" applyAlignment="1">
      <alignment horizontal="center" vertical="top" wrapText="1"/>
    </xf>
    <xf numFmtId="1" fontId="0" fillId="2" borderId="8" xfId="0" applyNumberFormat="1" applyFont="1" applyFill="1" applyBorder="1" applyAlignment="1">
      <alignment horizontal="center"/>
    </xf>
    <xf numFmtId="1" fontId="0" fillId="2" borderId="5" xfId="0" applyNumberFormat="1" applyFont="1" applyFill="1" applyBorder="1" applyAlignment="1">
      <alignment horizontal="center"/>
    </xf>
    <xf numFmtId="1" fontId="0" fillId="2" borderId="6" xfId="0" applyNumberFormat="1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1" fontId="0" fillId="2" borderId="12" xfId="3" applyNumberFormat="1" applyFont="1" applyFill="1" applyBorder="1" applyAlignment="1">
      <alignment horizontal="center"/>
    </xf>
    <xf numFmtId="166" fontId="0" fillId="2" borderId="14" xfId="0" applyNumberForma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0" fontId="0" fillId="2" borderId="7" xfId="3" applyNumberFormat="1" applyFont="1" applyFill="1" applyBorder="1"/>
    <xf numFmtId="10" fontId="0" fillId="2" borderId="11" xfId="0" applyNumberFormat="1" applyFill="1" applyBorder="1"/>
    <xf numFmtId="10" fontId="0" fillId="2" borderId="2" xfId="3" applyNumberFormat="1" applyFont="1" applyFill="1" applyBorder="1"/>
    <xf numFmtId="10" fontId="0" fillId="2" borderId="15" xfId="3" applyNumberFormat="1" applyFont="1" applyFill="1" applyBorder="1"/>
    <xf numFmtId="0" fontId="4" fillId="4" borderId="9" xfId="0" applyFont="1" applyFill="1" applyBorder="1" applyAlignment="1">
      <alignment horizontal="center"/>
    </xf>
    <xf numFmtId="1" fontId="0" fillId="2" borderId="15" xfId="0" applyNumberFormat="1" applyFill="1" applyBorder="1" applyAlignment="1">
      <alignment horizontal="center" vertical="center"/>
    </xf>
    <xf numFmtId="1" fontId="0" fillId="2" borderId="12" xfId="0" applyNumberForma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9" fontId="0" fillId="2" borderId="1" xfId="3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4" borderId="1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10" fontId="0" fillId="2" borderId="15" xfId="3" applyNumberFormat="1" applyFont="1" applyFill="1" applyBorder="1" applyAlignment="1">
      <alignment horizontal="center" vertical="center"/>
    </xf>
    <xf numFmtId="10" fontId="0" fillId="2" borderId="7" xfId="3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/>
    </xf>
    <xf numFmtId="0" fontId="4" fillId="4" borderId="9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wrapText="1"/>
    </xf>
    <xf numFmtId="0" fontId="4" fillId="4" borderId="7" xfId="0" applyFont="1" applyFill="1" applyBorder="1" applyAlignment="1">
      <alignment wrapText="1"/>
    </xf>
    <xf numFmtId="0" fontId="4" fillId="4" borderId="15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7" fillId="0" borderId="0" xfId="0" applyFont="1"/>
    <xf numFmtId="3" fontId="0" fillId="0" borderId="7" xfId="0" applyNumberFormat="1" applyFill="1" applyBorder="1" applyAlignment="1">
      <alignment vertical="center"/>
    </xf>
    <xf numFmtId="2" fontId="0" fillId="2" borderId="9" xfId="0" applyNumberFormat="1" applyFill="1" applyBorder="1" applyAlignment="1">
      <alignment horizontal="center"/>
    </xf>
  </cellXfs>
  <cellStyles count="6">
    <cellStyle name="Hipervínculo" xfId="2" builtinId="8"/>
    <cellStyle name="Millares" xfId="5" builtinId="3"/>
    <cellStyle name="Moneda [0]" xfId="4" builtinId="7"/>
    <cellStyle name="Normal" xfId="0" builtinId="0"/>
    <cellStyle name="Normal 11 10" xfId="1" xr:uid="{00000000-0005-0000-0000-000002000000}"/>
    <cellStyle name="Porcentaje" xfId="3" builtinId="5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'0'!$D$12</c:f>
              <c:strCache>
                <c:ptCount val="1"/>
                <c:pt idx="0">
                  <c:v>2019 o último disponible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9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5C-41A1-B950-1C36F62DD936}"/>
              </c:ext>
            </c:extLst>
          </c:dPt>
          <c:cat>
            <c:strRef>
              <c:f>'0'!$B$13:$B$47</c:f>
              <c:strCache>
                <c:ptCount val="35"/>
                <c:pt idx="0">
                  <c:v>México</c:v>
                </c:pt>
                <c:pt idx="1">
                  <c:v>Chile</c:v>
                </c:pt>
                <c:pt idx="2">
                  <c:v>Letonia</c:v>
                </c:pt>
                <c:pt idx="3">
                  <c:v>Turquía</c:v>
                </c:pt>
                <c:pt idx="4">
                  <c:v>Italia</c:v>
                </c:pt>
                <c:pt idx="5">
                  <c:v>Rusia</c:v>
                </c:pt>
                <c:pt idx="6">
                  <c:v>Polonia</c:v>
                </c:pt>
                <c:pt idx="7">
                  <c:v>Hungría</c:v>
                </c:pt>
                <c:pt idx="8">
                  <c:v>Lituania</c:v>
                </c:pt>
                <c:pt idx="9">
                  <c:v>Bélgica</c:v>
                </c:pt>
                <c:pt idx="10">
                  <c:v>República Checa</c:v>
                </c:pt>
                <c:pt idx="11">
                  <c:v>Estonia</c:v>
                </c:pt>
                <c:pt idx="12">
                  <c:v>España</c:v>
                </c:pt>
                <c:pt idx="13">
                  <c:v>Holanda</c:v>
                </c:pt>
                <c:pt idx="14">
                  <c:v>Grecia</c:v>
                </c:pt>
                <c:pt idx="15">
                  <c:v>Eslovaquia</c:v>
                </c:pt>
                <c:pt idx="16">
                  <c:v>Portugal</c:v>
                </c:pt>
                <c:pt idx="17">
                  <c:v>Francia</c:v>
                </c:pt>
                <c:pt idx="18">
                  <c:v>Nueva Zelanda</c:v>
                </c:pt>
                <c:pt idx="19">
                  <c:v>OCDE - Promedio</c:v>
                </c:pt>
                <c:pt idx="20">
                  <c:v>Austria</c:v>
                </c:pt>
                <c:pt idx="21">
                  <c:v>Finlandia</c:v>
                </c:pt>
                <c:pt idx="22">
                  <c:v>Noruega</c:v>
                </c:pt>
                <c:pt idx="23">
                  <c:v>Israel</c:v>
                </c:pt>
                <c:pt idx="24">
                  <c:v>Reino Unido</c:v>
                </c:pt>
                <c:pt idx="25">
                  <c:v>Australia</c:v>
                </c:pt>
                <c:pt idx="26">
                  <c:v>Dinamarca</c:v>
                </c:pt>
                <c:pt idx="27">
                  <c:v>Islandia</c:v>
                </c:pt>
                <c:pt idx="28">
                  <c:v>Irlanda</c:v>
                </c:pt>
                <c:pt idx="29">
                  <c:v>Alemania</c:v>
                </c:pt>
                <c:pt idx="30">
                  <c:v>Suecia</c:v>
                </c:pt>
                <c:pt idx="31">
                  <c:v>Estados Unidos</c:v>
                </c:pt>
                <c:pt idx="32">
                  <c:v>Luxemburgo</c:v>
                </c:pt>
                <c:pt idx="33">
                  <c:v>Suiza</c:v>
                </c:pt>
                <c:pt idx="34">
                  <c:v>Eslovenia</c:v>
                </c:pt>
              </c:strCache>
            </c:strRef>
          </c:cat>
          <c:val>
            <c:numRef>
              <c:f>'0'!$D$13:$D$47</c:f>
              <c:numCache>
                <c:formatCode>_(* #,##0.00_);_(* \(#,##0.00\);_(* "-"??_);_(@_)</c:formatCode>
                <c:ptCount val="35"/>
                <c:pt idx="0">
                  <c:v>7.8114550000000005E-2</c:v>
                </c:pt>
                <c:pt idx="1">
                  <c:v>0.16824372147160196</c:v>
                </c:pt>
                <c:pt idx="2">
                  <c:v>0.42549398999999999</c:v>
                </c:pt>
                <c:pt idx="3">
                  <c:v>0.42680001000000001</c:v>
                </c:pt>
                <c:pt idx="4">
                  <c:v>0.51718032000000003</c:v>
                </c:pt>
                <c:pt idx="5">
                  <c:v>0.58563966000000001</c:v>
                </c:pt>
                <c:pt idx="6">
                  <c:v>0.63351124999999997</c:v>
                </c:pt>
                <c:pt idx="7">
                  <c:v>0.64134848</c:v>
                </c:pt>
                <c:pt idx="8">
                  <c:v>0.67469953999999999</c:v>
                </c:pt>
                <c:pt idx="9">
                  <c:v>0.67625773</c:v>
                </c:pt>
                <c:pt idx="10">
                  <c:v>0.70022218999999997</c:v>
                </c:pt>
                <c:pt idx="11">
                  <c:v>0.71697657999999997</c:v>
                </c:pt>
                <c:pt idx="12">
                  <c:v>0.79688442000000004</c:v>
                </c:pt>
                <c:pt idx="13">
                  <c:v>0.81640959000000002</c:v>
                </c:pt>
                <c:pt idx="14">
                  <c:v>0.83912372999999996</c:v>
                </c:pt>
                <c:pt idx="15">
                  <c:v>0.87691492000000004</c:v>
                </c:pt>
                <c:pt idx="16">
                  <c:v>0.88216907</c:v>
                </c:pt>
                <c:pt idx="17">
                  <c:v>0.90399169999999995</c:v>
                </c:pt>
                <c:pt idx="18">
                  <c:v>1.1516082000000001</c:v>
                </c:pt>
                <c:pt idx="19">
                  <c:v>1.1594857999999999</c:v>
                </c:pt>
                <c:pt idx="20">
                  <c:v>1.1922562000000001</c:v>
                </c:pt>
                <c:pt idx="21">
                  <c:v>1.2125535000000001</c:v>
                </c:pt>
                <c:pt idx="22">
                  <c:v>1.2436247</c:v>
                </c:pt>
                <c:pt idx="23">
                  <c:v>1.2830546</c:v>
                </c:pt>
                <c:pt idx="24">
                  <c:v>1.3225069</c:v>
                </c:pt>
                <c:pt idx="25">
                  <c:v>1.3412347</c:v>
                </c:pt>
                <c:pt idx="26">
                  <c:v>1.3570720000000001</c:v>
                </c:pt>
                <c:pt idx="27">
                  <c:v>1.3575406999999999</c:v>
                </c:pt>
                <c:pt idx="28">
                  <c:v>1.3941015000000001</c:v>
                </c:pt>
                <c:pt idx="29">
                  <c:v>1.4352746999999999</c:v>
                </c:pt>
                <c:pt idx="30">
                  <c:v>1.6250737</c:v>
                </c:pt>
                <c:pt idx="31">
                  <c:v>1.9495800999999999</c:v>
                </c:pt>
                <c:pt idx="32">
                  <c:v>1.9526914</c:v>
                </c:pt>
                <c:pt idx="33">
                  <c:v>3.2028248000000001</c:v>
                </c:pt>
                <c:pt idx="34">
                  <c:v>4.5067472000000004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5C-41A1-B950-1C36F62D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55538479"/>
        <c:axId val="1755558447"/>
      </c:barChart>
      <c:lineChart>
        <c:grouping val="standard"/>
        <c:varyColors val="0"/>
        <c:ser>
          <c:idx val="0"/>
          <c:order val="0"/>
          <c:tx>
            <c:strRef>
              <c:f>'0'!$C$12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'0'!$B$13:$B$47</c:f>
              <c:strCache>
                <c:ptCount val="35"/>
                <c:pt idx="0">
                  <c:v>México</c:v>
                </c:pt>
                <c:pt idx="1">
                  <c:v>Chile</c:v>
                </c:pt>
                <c:pt idx="2">
                  <c:v>Letonia</c:v>
                </c:pt>
                <c:pt idx="3">
                  <c:v>Turquía</c:v>
                </c:pt>
                <c:pt idx="4">
                  <c:v>Italia</c:v>
                </c:pt>
                <c:pt idx="5">
                  <c:v>Rusia</c:v>
                </c:pt>
                <c:pt idx="6">
                  <c:v>Polonia</c:v>
                </c:pt>
                <c:pt idx="7">
                  <c:v>Hungría</c:v>
                </c:pt>
                <c:pt idx="8">
                  <c:v>Lituania</c:v>
                </c:pt>
                <c:pt idx="9">
                  <c:v>Bélgica</c:v>
                </c:pt>
                <c:pt idx="10">
                  <c:v>República Checa</c:v>
                </c:pt>
                <c:pt idx="11">
                  <c:v>Estonia</c:v>
                </c:pt>
                <c:pt idx="12">
                  <c:v>España</c:v>
                </c:pt>
                <c:pt idx="13">
                  <c:v>Holanda</c:v>
                </c:pt>
                <c:pt idx="14">
                  <c:v>Grecia</c:v>
                </c:pt>
                <c:pt idx="15">
                  <c:v>Eslovaquia</c:v>
                </c:pt>
                <c:pt idx="16">
                  <c:v>Portugal</c:v>
                </c:pt>
                <c:pt idx="17">
                  <c:v>Francia</c:v>
                </c:pt>
                <c:pt idx="18">
                  <c:v>Nueva Zelanda</c:v>
                </c:pt>
                <c:pt idx="19">
                  <c:v>OCDE - Promedio</c:v>
                </c:pt>
                <c:pt idx="20">
                  <c:v>Austria</c:v>
                </c:pt>
                <c:pt idx="21">
                  <c:v>Finlandia</c:v>
                </c:pt>
                <c:pt idx="22">
                  <c:v>Noruega</c:v>
                </c:pt>
                <c:pt idx="23">
                  <c:v>Israel</c:v>
                </c:pt>
                <c:pt idx="24">
                  <c:v>Reino Unido</c:v>
                </c:pt>
                <c:pt idx="25">
                  <c:v>Australia</c:v>
                </c:pt>
                <c:pt idx="26">
                  <c:v>Dinamarca</c:v>
                </c:pt>
                <c:pt idx="27">
                  <c:v>Islandia</c:v>
                </c:pt>
                <c:pt idx="28">
                  <c:v>Irlanda</c:v>
                </c:pt>
                <c:pt idx="29">
                  <c:v>Alemania</c:v>
                </c:pt>
                <c:pt idx="30">
                  <c:v>Suecia</c:v>
                </c:pt>
                <c:pt idx="31">
                  <c:v>Estados Unidos</c:v>
                </c:pt>
                <c:pt idx="32">
                  <c:v>Luxemburgo</c:v>
                </c:pt>
                <c:pt idx="33">
                  <c:v>Suiza</c:v>
                </c:pt>
                <c:pt idx="34">
                  <c:v>Eslovenia</c:v>
                </c:pt>
              </c:strCache>
            </c:strRef>
          </c:cat>
          <c:val>
            <c:numRef>
              <c:f>'0'!$C$13:$C$47</c:f>
              <c:numCache>
                <c:formatCode>_(* #,##0.00_);_(* \(#,##0.00\);_(* "-"??_);_(@_)</c:formatCode>
                <c:ptCount val="35"/>
                <c:pt idx="0">
                  <c:v>9.6823670000000001E-2</c:v>
                </c:pt>
                <c:pt idx="1">
                  <c:v>0.10688175369180657</c:v>
                </c:pt>
                <c:pt idx="2">
                  <c:v>0.44056213</c:v>
                </c:pt>
                <c:pt idx="3">
                  <c:v>0.27897116999999999</c:v>
                </c:pt>
                <c:pt idx="4">
                  <c:v>0.40028872999999998</c:v>
                </c:pt>
                <c:pt idx="5">
                  <c:v>0.30245527999999999</c:v>
                </c:pt>
                <c:pt idx="6">
                  <c:v>0.53847986000000003</c:v>
                </c:pt>
                <c:pt idx="7">
                  <c:v>0.65686445999999998</c:v>
                </c:pt>
                <c:pt idx="8">
                  <c:v>0.47979164000000002</c:v>
                </c:pt>
                <c:pt idx="9">
                  <c:v>0.61853307000000002</c:v>
                </c:pt>
                <c:pt idx="10">
                  <c:v>0.48414221000000002</c:v>
                </c:pt>
                <c:pt idx="11">
                  <c:v>0.51287811999999999</c:v>
                </c:pt>
                <c:pt idx="12">
                  <c:v>0.66162549999999998</c:v>
                </c:pt>
                <c:pt idx="13">
                  <c:v>0.61075014000000005</c:v>
                </c:pt>
                <c:pt idx="14">
                  <c:v>0.63452786000000005</c:v>
                </c:pt>
                <c:pt idx="15">
                  <c:v>0.56757294999999996</c:v>
                </c:pt>
                <c:pt idx="16">
                  <c:v>0.56445420000000002</c:v>
                </c:pt>
                <c:pt idx="17">
                  <c:v>0.71947992000000005</c:v>
                </c:pt>
                <c:pt idx="18">
                  <c:v>0.85975045000000005</c:v>
                </c:pt>
                <c:pt idx="19">
                  <c:v>0.92975160999999995</c:v>
                </c:pt>
                <c:pt idx="20">
                  <c:v>1.2566850000000001</c:v>
                </c:pt>
                <c:pt idx="21">
                  <c:v>1.2224047</c:v>
                </c:pt>
                <c:pt idx="22">
                  <c:v>0.88783663999999995</c:v>
                </c:pt>
                <c:pt idx="23">
                  <c:v>1.1512727</c:v>
                </c:pt>
                <c:pt idx="24">
                  <c:v>1.1505812</c:v>
                </c:pt>
                <c:pt idx="25">
                  <c:v>1.1695367999999999</c:v>
                </c:pt>
                <c:pt idx="26">
                  <c:v>0.92703164000000005</c:v>
                </c:pt>
                <c:pt idx="27">
                  <c:v>1.2043606</c:v>
                </c:pt>
                <c:pt idx="28">
                  <c:v>0.76254332000000002</c:v>
                </c:pt>
                <c:pt idx="29">
                  <c:v>1.3165381</c:v>
                </c:pt>
                <c:pt idx="30">
                  <c:v>1.482926</c:v>
                </c:pt>
                <c:pt idx="31">
                  <c:v>1.6412202</c:v>
                </c:pt>
                <c:pt idx="32">
                  <c:v>1.4484957000000001</c:v>
                </c:pt>
                <c:pt idx="33">
                  <c:v>2.9031311999999998</c:v>
                </c:pt>
                <c:pt idx="34">
                  <c:v>2.1019914000000002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C-41A1-B950-1C36F62D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538479"/>
        <c:axId val="1755558447"/>
      </c:lineChart>
      <c:catAx>
        <c:axId val="1755538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558447"/>
        <c:crosses val="autoZero"/>
        <c:auto val="1"/>
        <c:lblAlgn val="ctr"/>
        <c:lblOffset val="100"/>
        <c:noMultiLvlLbl val="0"/>
      </c:catAx>
      <c:valAx>
        <c:axId val="1755558447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de personas con grado de doctor entre los 25 y 64 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5384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Etnia con la cual se identifican las personas con grado de doctor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Etnia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'5'!$A$10:$A$17</c:f>
              <c:strCache>
                <c:ptCount val="8"/>
                <c:pt idx="0">
                  <c:v>Mapuche</c:v>
                </c:pt>
                <c:pt idx="1">
                  <c:v>Aymara</c:v>
                </c:pt>
                <c:pt idx="2">
                  <c:v>Rapa nui (pascuense)</c:v>
                </c:pt>
                <c:pt idx="3">
                  <c:v>Atacameña</c:v>
                </c:pt>
                <c:pt idx="4">
                  <c:v>Quechua</c:v>
                </c:pt>
                <c:pt idx="5">
                  <c:v>Colla</c:v>
                </c:pt>
                <c:pt idx="6">
                  <c:v>Diaguita</c:v>
                </c:pt>
                <c:pt idx="7">
                  <c:v>Otro</c:v>
                </c:pt>
              </c:strCache>
            </c:strRef>
          </c:cat>
          <c:val>
            <c:numRef>
              <c:f>'5'!$B$10:$B$17</c:f>
              <c:numCache>
                <c:formatCode>0</c:formatCode>
                <c:ptCount val="8"/>
                <c:pt idx="0">
                  <c:v>788.78983116149902</c:v>
                </c:pt>
                <c:pt idx="1">
                  <c:v>90.266757488250732</c:v>
                </c:pt>
                <c:pt idx="2">
                  <c:v>15.111833572387695</c:v>
                </c:pt>
                <c:pt idx="3">
                  <c:v>15.111833572387695</c:v>
                </c:pt>
                <c:pt idx="4">
                  <c:v>14.977085590362549</c:v>
                </c:pt>
                <c:pt idx="5">
                  <c:v>15.111833572387695</c:v>
                </c:pt>
                <c:pt idx="6">
                  <c:v>104.97434711456299</c:v>
                </c:pt>
                <c:pt idx="7">
                  <c:v>142.61918306350708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6-4D8C-A0E9-6B29D636C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06302303"/>
        <c:axId val="1406292319"/>
      </c:barChart>
      <c:catAx>
        <c:axId val="14063023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06292319"/>
        <c:crosses val="autoZero"/>
        <c:auto val="1"/>
        <c:lblAlgn val="ctr"/>
        <c:lblOffset val="100"/>
        <c:noMultiLvlLbl val="0"/>
      </c:catAx>
      <c:valAx>
        <c:axId val="140629231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06302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 personas con doctorado en Chile por área del conocimiento del doctorado que estudiaron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'6'!$E$4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'6'!$A$56:$A$61</c:f>
              <c:numCache>
                <c:formatCode>General</c:formatCode>
                <c:ptCount val="6"/>
              </c:numCache>
            </c:numRef>
          </c:cat>
          <c:val>
            <c:numRef>
              <c:f>'6'!$E$5:$E$10</c:f>
              <c:numCache>
                <c:formatCode>0</c:formatCode>
                <c:ptCount val="6"/>
                <c:pt idx="0">
                  <c:v>6789.3158922195435</c:v>
                </c:pt>
                <c:pt idx="1">
                  <c:v>2911.6082339286804</c:v>
                </c:pt>
                <c:pt idx="2">
                  <c:v>1452.7773022651672</c:v>
                </c:pt>
                <c:pt idx="3">
                  <c:v>1072.950213432312</c:v>
                </c:pt>
                <c:pt idx="4">
                  <c:v>3963.3929843902588</c:v>
                </c:pt>
                <c:pt idx="5">
                  <c:v>2161.9554963111877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A-4F7D-B745-FBE71315E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0116031"/>
        <c:axId val="1550135583"/>
      </c:barChart>
      <c:catAx>
        <c:axId val="15501160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Área del conocimiento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50135583"/>
        <c:crosses val="autoZero"/>
        <c:auto val="1"/>
        <c:lblAlgn val="ctr"/>
        <c:lblOffset val="100"/>
        <c:noMultiLvlLbl val="0"/>
      </c:catAx>
      <c:valAx>
        <c:axId val="155013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Número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50116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Número de doctorados por área del conocimiento y distribución por</a:t>
            </a:r>
            <a:r>
              <a:rPr lang="es-CL" baseline="0"/>
              <a:t> año de egreso del doctorado</a:t>
            </a:r>
            <a:endParaRPr lang="es-C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'6'!$A$15:$A$20</c:f>
              <c:strCache>
                <c:ptCount val="6"/>
                <c:pt idx="0">
                  <c:v>Ciencias naturales**</c:v>
                </c:pt>
                <c:pt idx="1">
                  <c:v>Ingeniería y tecnología**</c:v>
                </c:pt>
                <c:pt idx="2">
                  <c:v>Ciencias médicas y de la salud</c:v>
                </c:pt>
                <c:pt idx="3">
                  <c:v>Ciencias agrícolas y veterinarias</c:v>
                </c:pt>
                <c:pt idx="4">
                  <c:v>Ciencias sociales**</c:v>
                </c:pt>
                <c:pt idx="5">
                  <c:v>Humanidades**</c:v>
                </c:pt>
              </c:strCache>
            </c:strRef>
          </c:cat>
          <c:val>
            <c:numRef>
              <c:f>'6'!$G$15:$G$20</c:f>
              <c:numCache>
                <c:formatCode>0%</c:formatCode>
                <c:ptCount val="6"/>
                <c:pt idx="0">
                  <c:v>0.36994964292084076</c:v>
                </c:pt>
                <c:pt idx="1">
                  <c:v>0.15865345545369178</c:v>
                </c:pt>
                <c:pt idx="2">
                  <c:v>7.916179667415621E-2</c:v>
                </c:pt>
                <c:pt idx="3">
                  <c:v>5.8465028676307179E-2</c:v>
                </c:pt>
                <c:pt idx="4">
                  <c:v>0.21596517861401165</c:v>
                </c:pt>
                <c:pt idx="5">
                  <c:v>0.11780489766099245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9F-4FAE-A6C8-7A41A3E64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771824"/>
        <c:axId val="355772656"/>
      </c:barChart>
      <c:lineChart>
        <c:grouping val="standard"/>
        <c:varyColors val="0"/>
        <c:ser>
          <c:idx val="1"/>
          <c:order val="1"/>
          <c:tx>
            <c:strRef>
              <c:f>'6'!$E$14</c:f>
              <c:strCache>
                <c:ptCount val="1"/>
                <c:pt idx="0">
                  <c:v>Egresados antes del 2012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'6'!$E$15:$E$20</c:f>
              <c:numCache>
                <c:formatCode>0%</c:formatCode>
                <c:ptCount val="6"/>
                <c:pt idx="0">
                  <c:v>0.40540638720016364</c:v>
                </c:pt>
                <c:pt idx="1">
                  <c:v>0.18060891184172259</c:v>
                </c:pt>
                <c:pt idx="2">
                  <c:v>7.3127416189440395E-2</c:v>
                </c:pt>
                <c:pt idx="3">
                  <c:v>5.4762189846134512E-2</c:v>
                </c:pt>
                <c:pt idx="4">
                  <c:v>0.18175932974025114</c:v>
                </c:pt>
                <c:pt idx="5">
                  <c:v>0.1043357651822877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9F-4FAE-A6C8-7A41A3E64ECA}"/>
            </c:ext>
          </c:extLst>
        </c:ser>
        <c:ser>
          <c:idx val="2"/>
          <c:order val="2"/>
          <c:tx>
            <c:strRef>
              <c:f>'6'!$F$14</c:f>
              <c:strCache>
                <c:ptCount val="1"/>
                <c:pt idx="0">
                  <c:v>Egresados el 2012 o después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val>
            <c:numRef>
              <c:f>'6'!$F$15:$F$20</c:f>
              <c:numCache>
                <c:formatCode>0%</c:formatCode>
                <c:ptCount val="6"/>
                <c:pt idx="0">
                  <c:v>0.33642283011509777</c:v>
                </c:pt>
                <c:pt idx="1">
                  <c:v>0.13789304748765563</c:v>
                </c:pt>
                <c:pt idx="2">
                  <c:v>8.4867722275105348E-2</c:v>
                </c:pt>
                <c:pt idx="3">
                  <c:v>6.1966319808145022E-2</c:v>
                </c:pt>
                <c:pt idx="4">
                  <c:v>0.24830918298783911</c:v>
                </c:pt>
                <c:pt idx="5">
                  <c:v>0.13054089732615712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9F-4FAE-A6C8-7A41A3E64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71824"/>
        <c:axId val="355772656"/>
      </c:lineChart>
      <c:catAx>
        <c:axId val="35577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55772656"/>
        <c:crosses val="autoZero"/>
        <c:auto val="1"/>
        <c:lblAlgn val="ctr"/>
        <c:lblOffset val="100"/>
        <c:noMultiLvlLbl val="0"/>
      </c:catAx>
      <c:valAx>
        <c:axId val="35577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Número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5577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Número de personas con doctorado en Chile por área del conocimiento del doctorado que estudiaron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8.0091936019900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818-4E65-8890-4E80E0A168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'6'!$A$56:$A$61</c:f>
              <c:numCache>
                <c:formatCode>General</c:formatCode>
                <c:ptCount val="6"/>
              </c:numCache>
            </c:numRef>
          </c:cat>
          <c:val>
            <c:numRef>
              <c:f>'6'!$E$5:$E$10</c:f>
              <c:numCache>
                <c:formatCode>0</c:formatCode>
                <c:ptCount val="6"/>
                <c:pt idx="0">
                  <c:v>6789.3158922195435</c:v>
                </c:pt>
                <c:pt idx="1">
                  <c:v>2911.6082339286804</c:v>
                </c:pt>
                <c:pt idx="2">
                  <c:v>1452.7773022651672</c:v>
                </c:pt>
                <c:pt idx="3">
                  <c:v>1072.950213432312</c:v>
                </c:pt>
                <c:pt idx="4">
                  <c:v>3963.3929843902588</c:v>
                </c:pt>
                <c:pt idx="5">
                  <c:v>2161.9554963111877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18-4E65-8890-4E80E0A16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9145856"/>
        <c:axId val="1439146272"/>
      </c:barChart>
      <c:catAx>
        <c:axId val="143914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39146272"/>
        <c:crosses val="autoZero"/>
        <c:auto val="1"/>
        <c:lblAlgn val="ctr"/>
        <c:lblOffset val="100"/>
        <c:noMultiLvlLbl val="0"/>
      </c:catAx>
      <c:valAx>
        <c:axId val="143914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Número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3914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100" b="1"/>
              <a:t>Porcentaje de personas con doctorado en Chile por área del conocimiento total y separado según genero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'6'!$A$15:$A$20</c:f>
              <c:strCache>
                <c:ptCount val="6"/>
                <c:pt idx="0">
                  <c:v>Ciencias naturales**</c:v>
                </c:pt>
                <c:pt idx="1">
                  <c:v>Ingeniería y tecnología**</c:v>
                </c:pt>
                <c:pt idx="2">
                  <c:v>Ciencias médicas y de la salud</c:v>
                </c:pt>
                <c:pt idx="3">
                  <c:v>Ciencias agrícolas y veterinarias</c:v>
                </c:pt>
                <c:pt idx="4">
                  <c:v>Ciencias sociales**</c:v>
                </c:pt>
                <c:pt idx="5">
                  <c:v>Humanidades**</c:v>
                </c:pt>
              </c:strCache>
            </c:strRef>
          </c:cat>
          <c:val>
            <c:numRef>
              <c:f>'6'!$G$15:$G$20</c:f>
              <c:numCache>
                <c:formatCode>0%</c:formatCode>
                <c:ptCount val="6"/>
                <c:pt idx="0">
                  <c:v>0.36994964292084076</c:v>
                </c:pt>
                <c:pt idx="1">
                  <c:v>0.15865345545369178</c:v>
                </c:pt>
                <c:pt idx="2">
                  <c:v>7.916179667415621E-2</c:v>
                </c:pt>
                <c:pt idx="3">
                  <c:v>5.8465028676307179E-2</c:v>
                </c:pt>
                <c:pt idx="4">
                  <c:v>0.21596517861401165</c:v>
                </c:pt>
                <c:pt idx="5">
                  <c:v>0.11780489766099245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7-442F-A7A5-FE20556D9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39145856"/>
        <c:axId val="1439146272"/>
      </c:barChart>
      <c:lineChart>
        <c:grouping val="standard"/>
        <c:varyColors val="0"/>
        <c:ser>
          <c:idx val="1"/>
          <c:order val="1"/>
          <c:tx>
            <c:strRef>
              <c:f>'6'!$F$4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'6'!$F$5:$F$10</c:f>
              <c:numCache>
                <c:formatCode>0%</c:formatCode>
                <c:ptCount val="6"/>
                <c:pt idx="0">
                  <c:v>0.38826391228943608</c:v>
                </c:pt>
                <c:pt idx="1">
                  <c:v>0.19217749063036932</c:v>
                </c:pt>
                <c:pt idx="2">
                  <c:v>6.3194384963942349E-2</c:v>
                </c:pt>
                <c:pt idx="3">
                  <c:v>5.6679499916113242E-2</c:v>
                </c:pt>
                <c:pt idx="4">
                  <c:v>0.1804623158248663</c:v>
                </c:pt>
                <c:pt idx="5">
                  <c:v>0.11922239637527268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7-442F-A7A5-FE20556D92C6}"/>
            </c:ext>
          </c:extLst>
        </c:ser>
        <c:ser>
          <c:idx val="2"/>
          <c:order val="2"/>
          <c:tx>
            <c:strRef>
              <c:f>'6'!$G$4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'6'!$G$5:$G$10</c:f>
              <c:numCache>
                <c:formatCode>0%</c:formatCode>
                <c:ptCount val="6"/>
                <c:pt idx="0">
                  <c:v>0.33813867078045806</c:v>
                </c:pt>
                <c:pt idx="1">
                  <c:v>0.10131348205400498</c:v>
                </c:pt>
                <c:pt idx="2">
                  <c:v>0.10681964955694002</c:v>
                </c:pt>
                <c:pt idx="3">
                  <c:v>6.166907603287259E-2</c:v>
                </c:pt>
                <c:pt idx="4">
                  <c:v>0.27642960401408828</c:v>
                </c:pt>
                <c:pt idx="5">
                  <c:v>0.11562951756163611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D7-442F-A7A5-FE20556D9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145856"/>
        <c:axId val="1439146272"/>
      </c:lineChart>
      <c:catAx>
        <c:axId val="143914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39146272"/>
        <c:crosses val="autoZero"/>
        <c:auto val="1"/>
        <c:lblAlgn val="ctr"/>
        <c:lblOffset val="100"/>
        <c:noMultiLvlLbl val="0"/>
      </c:catAx>
      <c:valAx>
        <c:axId val="143914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respecto al total de cada</a:t>
                </a:r>
                <a:r>
                  <a:rPr lang="es-CL" baseline="0"/>
                  <a:t> grupo de doctorados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3914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100" b="1"/>
              <a:t>Número de doctorados por área del conocimiento y distribución por año de egreso del doctorado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'6'!$A$15:$A$20</c:f>
              <c:strCache>
                <c:ptCount val="6"/>
                <c:pt idx="0">
                  <c:v>Ciencias naturales**</c:v>
                </c:pt>
                <c:pt idx="1">
                  <c:v>Ingeniería y tecnología**</c:v>
                </c:pt>
                <c:pt idx="2">
                  <c:v>Ciencias médicas y de la salud</c:v>
                </c:pt>
                <c:pt idx="3">
                  <c:v>Ciencias agrícolas y veterinarias</c:v>
                </c:pt>
                <c:pt idx="4">
                  <c:v>Ciencias sociales**</c:v>
                </c:pt>
                <c:pt idx="5">
                  <c:v>Humanidades**</c:v>
                </c:pt>
              </c:strCache>
            </c:strRef>
          </c:cat>
          <c:val>
            <c:numRef>
              <c:f>'6'!$G$15:$G$20</c:f>
              <c:numCache>
                <c:formatCode>0%</c:formatCode>
                <c:ptCount val="6"/>
                <c:pt idx="0">
                  <c:v>0.36994964292084076</c:v>
                </c:pt>
                <c:pt idx="1">
                  <c:v>0.15865345545369178</c:v>
                </c:pt>
                <c:pt idx="2">
                  <c:v>7.916179667415621E-2</c:v>
                </c:pt>
                <c:pt idx="3">
                  <c:v>5.8465028676307179E-2</c:v>
                </c:pt>
                <c:pt idx="4">
                  <c:v>0.21596517861401165</c:v>
                </c:pt>
                <c:pt idx="5">
                  <c:v>0.11780489766099245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A-401E-A653-C610788CC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39145856"/>
        <c:axId val="1439146272"/>
      </c:barChart>
      <c:lineChart>
        <c:grouping val="standard"/>
        <c:varyColors val="0"/>
        <c:ser>
          <c:idx val="1"/>
          <c:order val="1"/>
          <c:tx>
            <c:strRef>
              <c:f>'6'!$E$14</c:f>
              <c:strCache>
                <c:ptCount val="1"/>
                <c:pt idx="0">
                  <c:v>Egresados antes del 2012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'6'!$E$15:$E$20</c:f>
              <c:numCache>
                <c:formatCode>0%</c:formatCode>
                <c:ptCount val="6"/>
                <c:pt idx="0">
                  <c:v>0.40540638720016364</c:v>
                </c:pt>
                <c:pt idx="1">
                  <c:v>0.18060891184172259</c:v>
                </c:pt>
                <c:pt idx="2">
                  <c:v>7.3127416189440395E-2</c:v>
                </c:pt>
                <c:pt idx="3">
                  <c:v>5.4762189846134512E-2</c:v>
                </c:pt>
                <c:pt idx="4">
                  <c:v>0.18175932974025114</c:v>
                </c:pt>
                <c:pt idx="5">
                  <c:v>0.1043357651822877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AA-401E-A653-C610788CCB9A}"/>
            </c:ext>
          </c:extLst>
        </c:ser>
        <c:ser>
          <c:idx val="2"/>
          <c:order val="2"/>
          <c:tx>
            <c:strRef>
              <c:f>'6'!$F$14</c:f>
              <c:strCache>
                <c:ptCount val="1"/>
                <c:pt idx="0">
                  <c:v>Egresados el 2012 o después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'6'!$F$15:$F$20</c:f>
              <c:numCache>
                <c:formatCode>0%</c:formatCode>
                <c:ptCount val="6"/>
                <c:pt idx="0">
                  <c:v>0.33642283011509777</c:v>
                </c:pt>
                <c:pt idx="1">
                  <c:v>0.13789304748765563</c:v>
                </c:pt>
                <c:pt idx="2">
                  <c:v>8.4867722275105348E-2</c:v>
                </c:pt>
                <c:pt idx="3">
                  <c:v>6.1966319808145022E-2</c:v>
                </c:pt>
                <c:pt idx="4">
                  <c:v>0.24830918298783911</c:v>
                </c:pt>
                <c:pt idx="5">
                  <c:v>0.13054089732615712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AA-401E-A653-C610788CC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145856"/>
        <c:axId val="1439146272"/>
      </c:lineChart>
      <c:catAx>
        <c:axId val="143914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39146272"/>
        <c:crosses val="autoZero"/>
        <c:auto val="1"/>
        <c:lblAlgn val="ctr"/>
        <c:lblOffset val="100"/>
        <c:noMultiLvlLbl val="0"/>
      </c:catAx>
      <c:valAx>
        <c:axId val="143914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respecto al total de cada</a:t>
                </a:r>
                <a:r>
                  <a:rPr lang="es-CL" baseline="0"/>
                  <a:t> grupo de doctorados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3914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100" b="1"/>
              <a:t>Número de doctorados por área del conocimiento y distribución </a:t>
            </a:r>
            <a:r>
              <a:rPr lang="es-CL" sz="1100" b="1" i="0" u="none" strike="noStrike" baseline="0">
                <a:effectLst/>
              </a:rPr>
              <a:t>por país de nacimiento</a:t>
            </a:r>
            <a:endParaRPr lang="es-CL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'6'!$A$25:$A$30</c:f>
              <c:strCache>
                <c:ptCount val="6"/>
                <c:pt idx="0">
                  <c:v>Ciencias naturales**</c:v>
                </c:pt>
                <c:pt idx="1">
                  <c:v>Ingeniería y tecnología</c:v>
                </c:pt>
                <c:pt idx="2">
                  <c:v>Ciencias médicas y de la salud**</c:v>
                </c:pt>
                <c:pt idx="3">
                  <c:v>Ciencias agrícolas y veterinarias</c:v>
                </c:pt>
                <c:pt idx="4">
                  <c:v>Ciencias sociales</c:v>
                </c:pt>
                <c:pt idx="5">
                  <c:v>Humanidades</c:v>
                </c:pt>
              </c:strCache>
            </c:strRef>
          </c:cat>
          <c:val>
            <c:numRef>
              <c:f>'6'!$G$15:$G$20</c:f>
              <c:numCache>
                <c:formatCode>0%</c:formatCode>
                <c:ptCount val="6"/>
                <c:pt idx="0">
                  <c:v>0.36994964292084076</c:v>
                </c:pt>
                <c:pt idx="1">
                  <c:v>0.15865345545369178</c:v>
                </c:pt>
                <c:pt idx="2">
                  <c:v>7.916179667415621E-2</c:v>
                </c:pt>
                <c:pt idx="3">
                  <c:v>5.8465028676307179E-2</c:v>
                </c:pt>
                <c:pt idx="4">
                  <c:v>0.21596517861401165</c:v>
                </c:pt>
                <c:pt idx="5">
                  <c:v>0.11780489766099245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0-4F6D-AC4C-4A609E9C6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39145856"/>
        <c:axId val="1439146272"/>
      </c:barChart>
      <c:lineChart>
        <c:grouping val="standard"/>
        <c:varyColors val="0"/>
        <c:ser>
          <c:idx val="1"/>
          <c:order val="1"/>
          <c:tx>
            <c:strRef>
              <c:f>'6'!$E$24</c:f>
              <c:strCache>
                <c:ptCount val="1"/>
                <c:pt idx="0">
                  <c:v>Nacieron en Chile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'6'!$E$25:$E$30</c:f>
              <c:numCache>
                <c:formatCode>0%</c:formatCode>
                <c:ptCount val="6"/>
                <c:pt idx="0">
                  <c:v>0.35684364277659447</c:v>
                </c:pt>
                <c:pt idx="1">
                  <c:v>0.15878779198603915</c:v>
                </c:pt>
                <c:pt idx="2">
                  <c:v>8.2951704233055742E-2</c:v>
                </c:pt>
                <c:pt idx="3">
                  <c:v>6.0478554480588927E-2</c:v>
                </c:pt>
                <c:pt idx="4">
                  <c:v>0.22036318664203661</c:v>
                </c:pt>
                <c:pt idx="5">
                  <c:v>0.12057511988168511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0-4F6D-AC4C-4A609E9C6250}"/>
            </c:ext>
          </c:extLst>
        </c:ser>
        <c:ser>
          <c:idx val="2"/>
          <c:order val="2"/>
          <c:tx>
            <c:strRef>
              <c:f>'6'!$F$24</c:f>
              <c:strCache>
                <c:ptCount val="1"/>
                <c:pt idx="0">
                  <c:v>No nacieron en Chile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'6'!$F$25:$F$30</c:f>
              <c:numCache>
                <c:formatCode>0%</c:formatCode>
                <c:ptCount val="6"/>
                <c:pt idx="0">
                  <c:v>0.47142765437505407</c:v>
                </c:pt>
                <c:pt idx="1">
                  <c:v>0.1576133055972728</c:v>
                </c:pt>
                <c:pt idx="2">
                  <c:v>4.9817047823282799E-2</c:v>
                </c:pt>
                <c:pt idx="3">
                  <c:v>4.2874566873973063E-2</c:v>
                </c:pt>
                <c:pt idx="4">
                  <c:v>0.18191198891985685</c:v>
                </c:pt>
                <c:pt idx="5">
                  <c:v>9.6355436410560422E-2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60-4F6D-AC4C-4A609E9C6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145856"/>
        <c:axId val="1439146272"/>
      </c:lineChart>
      <c:catAx>
        <c:axId val="143914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39146272"/>
        <c:crosses val="autoZero"/>
        <c:auto val="1"/>
        <c:lblAlgn val="ctr"/>
        <c:lblOffset val="100"/>
        <c:noMultiLvlLbl val="0"/>
      </c:catAx>
      <c:valAx>
        <c:axId val="143914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respecto al total de cada</a:t>
                </a:r>
                <a:r>
                  <a:rPr lang="es-CL" baseline="0"/>
                  <a:t> grupo de doctorados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3914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100" b="1"/>
              <a:t>Número de doctorados por área del conocimiento y distribución </a:t>
            </a:r>
            <a:r>
              <a:rPr lang="es-CL" sz="1100" b="1" i="0" u="none" strike="noStrike" baseline="0">
                <a:effectLst/>
              </a:rPr>
              <a:t>por país de estudios de doctorado</a:t>
            </a:r>
            <a:endParaRPr lang="es-CL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'6'!$A$35:$A$40</c:f>
              <c:strCache>
                <c:ptCount val="6"/>
                <c:pt idx="0">
                  <c:v>Ciencias naturales**</c:v>
                </c:pt>
                <c:pt idx="1">
                  <c:v>Ingeniería y tecnología**</c:v>
                </c:pt>
                <c:pt idx="2">
                  <c:v>Ciencias médicas y de la salud**</c:v>
                </c:pt>
                <c:pt idx="3">
                  <c:v>Ciencias agrícolas y veterinarias</c:v>
                </c:pt>
                <c:pt idx="4">
                  <c:v>Ciencias sociales**</c:v>
                </c:pt>
                <c:pt idx="5">
                  <c:v>Humanidades</c:v>
                </c:pt>
              </c:strCache>
            </c:strRef>
          </c:cat>
          <c:val>
            <c:numRef>
              <c:f>'6'!$G$15:$G$20</c:f>
              <c:numCache>
                <c:formatCode>0%</c:formatCode>
                <c:ptCount val="6"/>
                <c:pt idx="0">
                  <c:v>0.36994964292084076</c:v>
                </c:pt>
                <c:pt idx="1">
                  <c:v>0.15865345545369178</c:v>
                </c:pt>
                <c:pt idx="2">
                  <c:v>7.916179667415621E-2</c:v>
                </c:pt>
                <c:pt idx="3">
                  <c:v>5.8465028676307179E-2</c:v>
                </c:pt>
                <c:pt idx="4">
                  <c:v>0.21596517861401165</c:v>
                </c:pt>
                <c:pt idx="5">
                  <c:v>0.11780489766099245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C-424C-97E4-F495746C1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39145856"/>
        <c:axId val="1439146272"/>
      </c:barChart>
      <c:lineChart>
        <c:grouping val="standard"/>
        <c:varyColors val="0"/>
        <c:ser>
          <c:idx val="1"/>
          <c:order val="1"/>
          <c:tx>
            <c:strRef>
              <c:f>'6'!$E$34</c:f>
              <c:strCache>
                <c:ptCount val="1"/>
                <c:pt idx="0">
                  <c:v>Estudiaron en Chile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'6'!$E$35:$E$40</c:f>
              <c:numCache>
                <c:formatCode>0%</c:formatCode>
                <c:ptCount val="6"/>
                <c:pt idx="0">
                  <c:v>0.4859602373541384</c:v>
                </c:pt>
                <c:pt idx="1">
                  <c:v>0.13666258370219667</c:v>
                </c:pt>
                <c:pt idx="2">
                  <c:v>9.1596629108610259E-2</c:v>
                </c:pt>
                <c:pt idx="3">
                  <c:v>5.2556165102071707E-2</c:v>
                </c:pt>
                <c:pt idx="4">
                  <c:v>0.1160313495603354</c:v>
                </c:pt>
                <c:pt idx="5">
                  <c:v>0.11719303517264755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AC-424C-97E4-F495746C19FA}"/>
            </c:ext>
          </c:extLst>
        </c:ser>
        <c:ser>
          <c:idx val="2"/>
          <c:order val="2"/>
          <c:tx>
            <c:strRef>
              <c:f>'6'!$F$34</c:f>
              <c:strCache>
                <c:ptCount val="1"/>
                <c:pt idx="0">
                  <c:v>No estudiaron en Chile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'6'!$F$35:$F$40</c:f>
              <c:numCache>
                <c:formatCode>0%</c:formatCode>
                <c:ptCount val="6"/>
                <c:pt idx="0">
                  <c:v>0.24802416409663766</c:v>
                </c:pt>
                <c:pt idx="1">
                  <c:v>0.18176554776871146</c:v>
                </c:pt>
                <c:pt idx="2">
                  <c:v>6.6092965279267848E-2</c:v>
                </c:pt>
                <c:pt idx="3">
                  <c:v>6.4675159950220981E-2</c:v>
                </c:pt>
                <c:pt idx="4">
                  <c:v>0.32099420650259136</c:v>
                </c:pt>
                <c:pt idx="5">
                  <c:v>0.11844795640257068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AC-424C-97E4-F495746C1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145856"/>
        <c:axId val="1439146272"/>
      </c:lineChart>
      <c:catAx>
        <c:axId val="143914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39146272"/>
        <c:crosses val="autoZero"/>
        <c:auto val="1"/>
        <c:lblAlgn val="ctr"/>
        <c:lblOffset val="100"/>
        <c:noMultiLvlLbl val="0"/>
      </c:catAx>
      <c:valAx>
        <c:axId val="143914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respecto al total de cada</a:t>
                </a:r>
                <a:r>
                  <a:rPr lang="es-CL" baseline="0"/>
                  <a:t> grupo de doctorados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3914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100" b="1"/>
              <a:t>Número de doctorados por área del conocimiento y distribución </a:t>
            </a:r>
            <a:r>
              <a:rPr lang="es-CL" sz="1100" b="1" i="0" u="none" strike="noStrike" baseline="0">
                <a:effectLst/>
              </a:rPr>
              <a:t>por financiamiento del doctorado</a:t>
            </a:r>
            <a:endParaRPr lang="es-CL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'6'!$A$45:$A$50</c:f>
              <c:strCache>
                <c:ptCount val="6"/>
                <c:pt idx="0">
                  <c:v>Ciencias naturales**</c:v>
                </c:pt>
                <c:pt idx="1">
                  <c:v>Ingeniería y tecnología</c:v>
                </c:pt>
                <c:pt idx="2">
                  <c:v>Ciencias médicas y de la salud</c:v>
                </c:pt>
                <c:pt idx="3">
                  <c:v>Ciencias agrícolas y veterinarias</c:v>
                </c:pt>
                <c:pt idx="4">
                  <c:v>Ciencias sociales**</c:v>
                </c:pt>
                <c:pt idx="5">
                  <c:v>Humanidades</c:v>
                </c:pt>
              </c:strCache>
            </c:strRef>
          </c:cat>
          <c:val>
            <c:numRef>
              <c:f>'6'!$G$15:$G$20</c:f>
              <c:numCache>
                <c:formatCode>0%</c:formatCode>
                <c:ptCount val="6"/>
                <c:pt idx="0">
                  <c:v>0.36994964292084076</c:v>
                </c:pt>
                <c:pt idx="1">
                  <c:v>0.15865345545369178</c:v>
                </c:pt>
                <c:pt idx="2">
                  <c:v>7.916179667415621E-2</c:v>
                </c:pt>
                <c:pt idx="3">
                  <c:v>5.8465028676307179E-2</c:v>
                </c:pt>
                <c:pt idx="4">
                  <c:v>0.21596517861401165</c:v>
                </c:pt>
                <c:pt idx="5">
                  <c:v>0.11780489766099245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E-4258-9D22-A40F7AB90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39145856"/>
        <c:axId val="1439146272"/>
      </c:barChart>
      <c:lineChart>
        <c:grouping val="standard"/>
        <c:varyColors val="0"/>
        <c:ser>
          <c:idx val="1"/>
          <c:order val="1"/>
          <c:tx>
            <c:strRef>
              <c:f>'6'!$E$44</c:f>
              <c:strCache>
                <c:ptCount val="1"/>
                <c:pt idx="0">
                  <c:v>Estudiaron con beca estatal chilena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'6'!$E$45:$E$50</c:f>
              <c:numCache>
                <c:formatCode>0%</c:formatCode>
                <c:ptCount val="6"/>
                <c:pt idx="0">
                  <c:v>0.39345398769889284</c:v>
                </c:pt>
                <c:pt idx="1">
                  <c:v>0.15077200764498974</c:v>
                </c:pt>
                <c:pt idx="2">
                  <c:v>8.0155222671260032E-2</c:v>
                </c:pt>
                <c:pt idx="3">
                  <c:v>5.7510218626240464E-2</c:v>
                </c:pt>
                <c:pt idx="4">
                  <c:v>0.20054174067250197</c:v>
                </c:pt>
                <c:pt idx="5">
                  <c:v>0.11756682268611494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EE-4258-9D22-A40F7AB90D39}"/>
            </c:ext>
          </c:extLst>
        </c:ser>
        <c:ser>
          <c:idx val="2"/>
          <c:order val="2"/>
          <c:tx>
            <c:strRef>
              <c:f>'6'!$F$44</c:f>
              <c:strCache>
                <c:ptCount val="1"/>
                <c:pt idx="0">
                  <c:v>No estudiaron con beca estatal chilena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'6'!$F$45:$F$50</c:f>
              <c:numCache>
                <c:formatCode>0%</c:formatCode>
                <c:ptCount val="6"/>
                <c:pt idx="0">
                  <c:v>0.32691567363852359</c:v>
                </c:pt>
                <c:pt idx="1">
                  <c:v>0.1730835527868699</c:v>
                </c:pt>
                <c:pt idx="2">
                  <c:v>7.734293874608747E-2</c:v>
                </c:pt>
                <c:pt idx="3">
                  <c:v>6.0213184889680429E-2</c:v>
                </c:pt>
                <c:pt idx="4">
                  <c:v>0.24420386217954679</c:v>
                </c:pt>
                <c:pt idx="5">
                  <c:v>0.11824078775929178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EE-4258-9D22-A40F7AB90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145856"/>
        <c:axId val="1439146272"/>
      </c:lineChart>
      <c:catAx>
        <c:axId val="143914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39146272"/>
        <c:crosses val="autoZero"/>
        <c:auto val="1"/>
        <c:lblAlgn val="ctr"/>
        <c:lblOffset val="100"/>
        <c:noMultiLvlLbl val="0"/>
      </c:catAx>
      <c:valAx>
        <c:axId val="143914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respecto al total de cada</a:t>
                </a:r>
                <a:r>
                  <a:rPr lang="es-CL" baseline="0"/>
                  <a:t> grupo de doctorados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3914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Personas con grado de doctor según país donde obtuvieron el grado de doctor (excluyendo Chile)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'7'!$A$3:$A$4</c:f>
              <c:strCache>
                <c:ptCount val="2"/>
                <c:pt idx="0">
                  <c:v>País donde obtuvieron el grado de doctor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'7'!$A$7:$A$44</c15:sqref>
                  </c15:fullRef>
                </c:ext>
              </c:extLst>
              <c:f>'7'!$A$7:$A$23</c:f>
              <c:strCache>
                <c:ptCount val="17"/>
                <c:pt idx="0">
                  <c:v>España</c:v>
                </c:pt>
                <c:pt idx="1">
                  <c:v>Estados Unidos</c:v>
                </c:pt>
                <c:pt idx="2">
                  <c:v>Reino Unido</c:v>
                </c:pt>
                <c:pt idx="3">
                  <c:v>Alemania</c:v>
                </c:pt>
                <c:pt idx="4">
                  <c:v>Francia</c:v>
                </c:pt>
                <c:pt idx="5">
                  <c:v>Brasil</c:v>
                </c:pt>
                <c:pt idx="6">
                  <c:v>Australia</c:v>
                </c:pt>
                <c:pt idx="7">
                  <c:v>Bélgica</c:v>
                </c:pt>
                <c:pt idx="8">
                  <c:v>Canadá</c:v>
                </c:pt>
                <c:pt idx="9">
                  <c:v>México</c:v>
                </c:pt>
                <c:pt idx="10">
                  <c:v>Argentina</c:v>
                </c:pt>
                <c:pt idx="11">
                  <c:v>Italia</c:v>
                </c:pt>
                <c:pt idx="12">
                  <c:v>Países Bajos</c:v>
                </c:pt>
                <c:pt idx="13">
                  <c:v>Nueva Zelanda</c:v>
                </c:pt>
                <c:pt idx="14">
                  <c:v>Japón</c:v>
                </c:pt>
                <c:pt idx="15">
                  <c:v>Cuba</c:v>
                </c:pt>
                <c:pt idx="16">
                  <c:v>Suiza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'7'!$D$7:$D$44</c15:sqref>
                  </c15:fullRef>
                </c:ext>
              </c:extLst>
              <c:f>'7'!$D$7:$D$23</c:f>
              <c:numCache>
                <c:formatCode>0</c:formatCode>
                <c:ptCount val="17"/>
                <c:pt idx="0">
                  <c:v>2694.6526446342468</c:v>
                </c:pt>
                <c:pt idx="1">
                  <c:v>1999.9025144577026</c:v>
                </c:pt>
                <c:pt idx="2">
                  <c:v>960.95894145965576</c:v>
                </c:pt>
                <c:pt idx="3">
                  <c:v>639.42321920394897</c:v>
                </c:pt>
                <c:pt idx="4">
                  <c:v>609.46904802322388</c:v>
                </c:pt>
                <c:pt idx="5">
                  <c:v>270.66552448272705</c:v>
                </c:pt>
                <c:pt idx="6">
                  <c:v>247.05453824996948</c:v>
                </c:pt>
                <c:pt idx="7">
                  <c:v>218.17835092544556</c:v>
                </c:pt>
                <c:pt idx="8">
                  <c:v>180.66826295852661</c:v>
                </c:pt>
                <c:pt idx="9">
                  <c:v>165.28693342208862</c:v>
                </c:pt>
                <c:pt idx="10">
                  <c:v>142.08019113540649</c:v>
                </c:pt>
                <c:pt idx="11">
                  <c:v>134.79377031326294</c:v>
                </c:pt>
                <c:pt idx="12">
                  <c:v>97.82267427444458</c:v>
                </c:pt>
                <c:pt idx="13">
                  <c:v>90.266757488250732</c:v>
                </c:pt>
                <c:pt idx="14">
                  <c:v>67.733755111694336</c:v>
                </c:pt>
                <c:pt idx="15">
                  <c:v>67.599007129669189</c:v>
                </c:pt>
                <c:pt idx="16">
                  <c:v>60.312586307525635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C-44DA-BD95-DCD075B64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5767455"/>
        <c:axId val="1785768703"/>
      </c:barChart>
      <c:catAx>
        <c:axId val="1785767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85768703"/>
        <c:crosses val="autoZero"/>
        <c:auto val="1"/>
        <c:lblAlgn val="ctr"/>
        <c:lblOffset val="100"/>
        <c:noMultiLvlLbl val="0"/>
      </c:catAx>
      <c:valAx>
        <c:axId val="1785768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Número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85767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Número de personas en el directorio de personas con grado de doctor en Chile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'1'!$B$4:$D$4</c:f>
              <c:numCache>
                <c:formatCode>General</c:formatCode>
                <c:ptCount val="3"/>
                <c:pt idx="0">
                  <c:v>2011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'1'!$B$5:$D$5</c:f>
              <c:numCache>
                <c:formatCode>0</c:formatCode>
                <c:ptCount val="3"/>
                <c:pt idx="0" formatCode="General">
                  <c:v>7670</c:v>
                </c:pt>
                <c:pt idx="1">
                  <c:v>10592.461949265688</c:v>
                </c:pt>
                <c:pt idx="2">
                  <c:v>18352.00012254715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7-4781-8593-BE7F1CE4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2910431"/>
        <c:axId val="1712913759"/>
      </c:barChart>
      <c:catAx>
        <c:axId val="1712910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12913759"/>
        <c:crosses val="autoZero"/>
        <c:auto val="1"/>
        <c:lblAlgn val="ctr"/>
        <c:lblOffset val="100"/>
        <c:noMultiLvlLbl val="0"/>
      </c:catAx>
      <c:valAx>
        <c:axId val="1712913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Número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12910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100"/>
              <a:t>Distribución personas con doctorado en Chile según país de estudios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Estudiaron en Chile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('7'!$G$4,'7'!$E$4,'7'!$F$4)</c:f>
              <c:strCache>
                <c:ptCount val="3"/>
                <c:pt idx="0">
                  <c:v>Total</c:v>
                </c:pt>
                <c:pt idx="1">
                  <c:v>Antes del 2012</c:v>
                </c:pt>
                <c:pt idx="2">
                  <c:v>El 2012 o después</c:v>
                </c:pt>
              </c:strCache>
            </c:strRef>
          </c:cat>
          <c:val>
            <c:numRef>
              <c:f>('7'!$G$5,'7'!$E$5,'7'!$F$5)</c:f>
              <c:numCache>
                <c:formatCode>0%</c:formatCode>
                <c:ptCount val="3"/>
                <c:pt idx="0">
                  <c:v>0.51242956629048875</c:v>
                </c:pt>
                <c:pt idx="1">
                  <c:v>0.40894716130155812</c:v>
                </c:pt>
                <c:pt idx="2">
                  <c:v>0.61027936302930574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F-4552-AA92-28F840BFDFB5}"/>
            </c:ext>
          </c:extLst>
        </c:ser>
        <c:ser>
          <c:idx val="1"/>
          <c:order val="1"/>
          <c:tx>
            <c:v>Estudiaron fuera de Chile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('7'!$G$4,'7'!$E$4,'7'!$F$4)</c:f>
              <c:strCache>
                <c:ptCount val="3"/>
                <c:pt idx="0">
                  <c:v>Total</c:v>
                </c:pt>
                <c:pt idx="1">
                  <c:v>Antes del 2012</c:v>
                </c:pt>
                <c:pt idx="2">
                  <c:v>El 2012 o después</c:v>
                </c:pt>
              </c:strCache>
            </c:strRef>
          </c:cat>
          <c:val>
            <c:numRef>
              <c:f>('7'!$G$6,'7'!$E$6,'7'!$F$6)</c:f>
              <c:numCache>
                <c:formatCode>0%</c:formatCode>
                <c:ptCount val="3"/>
                <c:pt idx="0">
                  <c:v>0.4875704337095112</c:v>
                </c:pt>
                <c:pt idx="1">
                  <c:v>0.59105283869844183</c:v>
                </c:pt>
                <c:pt idx="2">
                  <c:v>0.38972063697069426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8F-4552-AA92-28F840BFD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1967471"/>
        <c:axId val="1871962895"/>
      </c:barChart>
      <c:catAx>
        <c:axId val="1871967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1962895"/>
        <c:crosses val="autoZero"/>
        <c:auto val="1"/>
        <c:lblAlgn val="ctr"/>
        <c:lblOffset val="100"/>
        <c:noMultiLvlLbl val="0"/>
      </c:catAx>
      <c:valAx>
        <c:axId val="1871962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800"/>
                  <a:t>Porcentaje respecto al total de personas con doctorado en Chile</a:t>
                </a:r>
              </a:p>
            </c:rich>
          </c:tx>
          <c:layout>
            <c:manualLayout>
              <c:xMode val="edge"/>
              <c:yMode val="edge"/>
              <c:x val="3.3627570159159023E-3"/>
              <c:y val="0.106201058201058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1967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100"/>
              <a:t>Porcentaje y número de personas por año de egreso del programa de doctorado según financiamiento de éste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'8'!$B$58</c:f>
              <c:strCache>
                <c:ptCount val="1"/>
                <c:pt idx="0">
                  <c:v>CONICYT/ANID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3888888888888973E-2"/>
                </c:manualLayout>
              </c:layout>
              <c:tx>
                <c:rich>
                  <a:bodyPr/>
                  <a:lstStyle/>
                  <a:p>
                    <a:fld id="{C40C228B-3B50-4F81-9AA1-164928EBAB7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986D97D-7C08-4B82-9E14-233A16A12D0B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07A-45F1-BEEE-F5C597DA4FA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2AF5555-31DD-440E-8651-BD5B3469FD3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A3783CE-F2FC-41D8-B186-095C0108364A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07A-45F1-BEEE-F5C597DA4FA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75901EB-A7FF-478C-AF70-BF48E3B723C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DF30248-CF38-4CAF-882A-79FD734B18F2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07A-45F1-BEEE-F5C597DA4FA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7207DE8-27E8-4331-827F-07A290E373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A571314-95F3-4721-900B-D697608A597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07A-45F1-BEEE-F5C597DA4FA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9278D5C-01CE-4297-9333-BB57978FC62F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F361523-834A-4B17-9416-C59B097DB096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07A-45F1-BEEE-F5C597DA4FA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D0EFA74-B341-4F75-942C-F3CF22CD3EB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6EDC030-9664-4D5E-8D40-AE886BCBD35C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07A-45F1-BEEE-F5C597DA4F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'8'!$A$59:$A$64</c:f>
              <c:strCache>
                <c:ptCount val="6"/>
                <c:pt idx="0">
                  <c:v>Antes de 1995</c:v>
                </c:pt>
                <c:pt idx="1">
                  <c:v>1995-1999</c:v>
                </c:pt>
                <c:pt idx="2">
                  <c:v>2000-2004</c:v>
                </c:pt>
                <c:pt idx="3">
                  <c:v>2005-2009</c:v>
                </c:pt>
                <c:pt idx="4">
                  <c:v>2010-2014</c:v>
                </c:pt>
                <c:pt idx="5">
                  <c:v>2015-2019</c:v>
                </c:pt>
              </c:strCache>
            </c:strRef>
          </c:cat>
          <c:val>
            <c:numRef>
              <c:f>'8'!$B$59:$B$64</c:f>
              <c:numCache>
                <c:formatCode>0%</c:formatCode>
                <c:ptCount val="6"/>
                <c:pt idx="0">
                  <c:v>7.2476700794842516E-2</c:v>
                </c:pt>
                <c:pt idx="1">
                  <c:v>0.16003216692999991</c:v>
                </c:pt>
                <c:pt idx="2">
                  <c:v>0.2928847949363006</c:v>
                </c:pt>
                <c:pt idx="3">
                  <c:v>0.32372529907027769</c:v>
                </c:pt>
                <c:pt idx="4">
                  <c:v>0.59118365148359964</c:v>
                </c:pt>
                <c:pt idx="5">
                  <c:v>0.83755794097176539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'8'!$B$57:$B$57</c15:f>
                <c15:dlblRangeCache>
                  <c:ptCount val="1"/>
                </c15:dlblRangeCache>
              </c15:datalabelsRange>
            </c:ext>
            <c:ext xmlns:c16="http://schemas.microsoft.com/office/drawing/2014/chart" uri="{C3380CC4-5D6E-409C-BE32-E72D297353CC}">
              <c16:uniqueId val="{00000000-9186-40CF-90E3-487653893F1F}"/>
            </c:ext>
          </c:extLst>
        </c:ser>
        <c:ser>
          <c:idx val="1"/>
          <c:order val="1"/>
          <c:tx>
            <c:strRef>
              <c:f>'8'!$C$58</c:f>
              <c:strCache>
                <c:ptCount val="1"/>
                <c:pt idx="0">
                  <c:v>Otras fuentes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6F64413-2239-4776-905D-48A04083236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F97D3E7-45B8-498F-AA40-BDEF160A59F3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07A-45F1-BEEE-F5C597DA4FA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811A720-8270-432F-BB1F-FF989BF4D9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65A7E0B-AF34-4E7F-971D-742D047E2660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07A-45F1-BEEE-F5C597DA4FA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D170C12-74B6-47A3-B858-BC25A375919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10DA89F-21C2-4070-ACBE-320AEC922948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07A-45F1-BEEE-F5C597DA4FA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C9ED572-8EC6-4987-B2FD-2BFA1037822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0E52BC1-C906-4336-BF83-5B16C5903BA3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07A-45F1-BEEE-F5C597DA4FA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8C691E0-C697-4CC0-93A0-50995704CB9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D3C365B-86A1-4802-B03E-5FA0B47D101E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07A-45F1-BEEE-F5C597DA4FA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3B9F4F2-A49D-405B-9836-DD5D532C3BD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940AEE9-68D9-46E0-8818-5E1836DE1D9E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07A-45F1-BEEE-F5C597DA4F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'8'!$A$59:$A$64</c:f>
              <c:strCache>
                <c:ptCount val="6"/>
                <c:pt idx="0">
                  <c:v>Antes de 1995</c:v>
                </c:pt>
                <c:pt idx="1">
                  <c:v>1995-1999</c:v>
                </c:pt>
                <c:pt idx="2">
                  <c:v>2000-2004</c:v>
                </c:pt>
                <c:pt idx="3">
                  <c:v>2005-2009</c:v>
                </c:pt>
                <c:pt idx="4">
                  <c:v>2010-2014</c:v>
                </c:pt>
                <c:pt idx="5">
                  <c:v>2015-2019</c:v>
                </c:pt>
              </c:strCache>
            </c:strRef>
          </c:cat>
          <c:val>
            <c:numRef>
              <c:f>'8'!$C$59:$C$64</c:f>
              <c:numCache>
                <c:formatCode>0%</c:formatCode>
                <c:ptCount val="6"/>
                <c:pt idx="0">
                  <c:v>0.92752329920515753</c:v>
                </c:pt>
                <c:pt idx="1">
                  <c:v>0.83996783307000011</c:v>
                </c:pt>
                <c:pt idx="2">
                  <c:v>0.7071152050636994</c:v>
                </c:pt>
                <c:pt idx="3">
                  <c:v>0.67627470092972231</c:v>
                </c:pt>
                <c:pt idx="4">
                  <c:v>0.40881634851640036</c:v>
                </c:pt>
                <c:pt idx="5">
                  <c:v>0.16244205902823461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'8'!$C$57:$C$57</c15:f>
                <c15:dlblRangeCache>
                  <c:ptCount val="1"/>
                </c15:dlblRangeCache>
              </c15:datalabelsRange>
            </c:ext>
            <c:ext xmlns:c16="http://schemas.microsoft.com/office/drawing/2014/chart" uri="{C3380CC4-5D6E-409C-BE32-E72D297353CC}">
              <c16:uniqueId val="{00000001-9186-40CF-90E3-487653893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0423855"/>
        <c:axId val="910430511"/>
      </c:barChart>
      <c:catAx>
        <c:axId val="910423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10430511"/>
        <c:crosses val="autoZero"/>
        <c:auto val="1"/>
        <c:lblAlgn val="ctr"/>
        <c:lblOffset val="100"/>
        <c:noMultiLvlLbl val="0"/>
      </c:catAx>
      <c:valAx>
        <c:axId val="91043051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800"/>
                  <a:t>Porcentaje de personas según fuente de financiemiento de su doctorado del total que obtuvo cada año su título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10583333333333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10423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100"/>
              <a:t>Porcentaje de personas residentes en Chile que financian su doctorado con cada fuente de financiamiento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4888056682736952"/>
          <c:y val="0.34854986876640426"/>
          <c:w val="0.47282239154677558"/>
          <c:h val="0.50021252551764361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'8'!$G$18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'8'!$A$19:$A$24</c:f>
              <c:strCache>
                <c:ptCount val="6"/>
                <c:pt idx="0">
                  <c:v>Ahorros personales</c:v>
                </c:pt>
                <c:pt idx="1">
                  <c:v>Beca o subsidio de la entidad empleadora</c:v>
                </c:pt>
                <c:pt idx="2">
                  <c:v>Beca o subsidio de una institución extranjera</c:v>
                </c:pt>
                <c:pt idx="3">
                  <c:v>Beca o subsidio del Estado de Chile u otra institución estatal nacional</c:v>
                </c:pt>
                <c:pt idx="4">
                  <c:v>Ingresos por trabajo de asistente docente o de investigación</c:v>
                </c:pt>
                <c:pt idx="5">
                  <c:v>Otros</c:v>
                </c:pt>
              </c:strCache>
            </c:strRef>
          </c:cat>
          <c:val>
            <c:numRef>
              <c:f>'8'!$G$19:$G$24</c:f>
              <c:numCache>
                <c:formatCode>0%</c:formatCode>
                <c:ptCount val="6"/>
                <c:pt idx="0">
                  <c:v>4.173862945215466E-2</c:v>
                </c:pt>
                <c:pt idx="1">
                  <c:v>5.2840430667427628E-2</c:v>
                </c:pt>
                <c:pt idx="2">
                  <c:v>0.14858123176325022</c:v>
                </c:pt>
                <c:pt idx="3">
                  <c:v>0.64675472906141029</c:v>
                </c:pt>
                <c:pt idx="4">
                  <c:v>4.794382468758291E-2</c:v>
                </c:pt>
                <c:pt idx="5">
                  <c:v>6.2141154368174301E-2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6-41A8-84DC-7A0C1840A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55572591"/>
        <c:axId val="175558382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'8'!$E$18</c15:sqref>
                        </c15:formulaRef>
                      </c:ext>
                    </c:extLst>
                    <c:strCache>
                      <c:ptCount val="1"/>
                      <c:pt idx="0">
                        <c:v>Estudiaron en Chile</c:v>
                      </c:pt>
                    </c:strCache>
                  </c:strRef>
                </c:tx>
                <c:spPr>
                  <a:solidFill>
                    <a:schemeClr val="accent2">
                      <a:alpha val="8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'8'!$A$19:$A$24</c15:sqref>
                        </c15:formulaRef>
                      </c:ext>
                    </c:extLst>
                    <c:strCache>
                      <c:ptCount val="6"/>
                      <c:pt idx="0">
                        <c:v>Ahorros personales</c:v>
                      </c:pt>
                      <c:pt idx="1">
                        <c:v>Beca o subsidio de la entidad empleadora</c:v>
                      </c:pt>
                      <c:pt idx="2">
                        <c:v>Beca o subsidio de una institución extranjera</c:v>
                      </c:pt>
                      <c:pt idx="3">
                        <c:v>Beca o subsidio del Estado de Chile u otra institución estatal nacional</c:v>
                      </c:pt>
                      <c:pt idx="4">
                        <c:v>Ingresos por trabajo de asistente docente o de investigación</c:v>
                      </c:pt>
                      <c:pt idx="5">
                        <c:v>Otros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'8'!$E$19:$E$24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3.7519496095871296E-2</c:v>
                      </c:pt>
                      <c:pt idx="1">
                        <c:v>4.067606096205683E-2</c:v>
                      </c:pt>
                      <c:pt idx="2">
                        <c:v>1.6758237745356938E-2</c:v>
                      </c:pt>
                      <c:pt idx="3">
                        <c:v>0.82448322448914768</c:v>
                      </c:pt>
                      <c:pt idx="4">
                        <c:v>2.7174688497130055E-2</c:v>
                      </c:pt>
                      <c:pt idx="5">
                        <c:v>5.3388292210437213E-2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D96-41A8-84DC-7A0C1840A2C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'8'!$F$18</c15:sqref>
                        </c15:formulaRef>
                      </c:ext>
                    </c:extLst>
                    <c:strCache>
                      <c:ptCount val="1"/>
                      <c:pt idx="0">
                        <c:v>Estudiaron fuera de Chile</c:v>
                      </c:pt>
                    </c:strCache>
                  </c:strRef>
                </c:tx>
                <c:spPr>
                  <a:solidFill>
                    <a:schemeClr val="accent3">
                      <a:alpha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'8'!$A$19:$A$24</c15:sqref>
                        </c15:formulaRef>
                      </c:ext>
                    </c:extLst>
                    <c:strCache>
                      <c:ptCount val="6"/>
                      <c:pt idx="0">
                        <c:v>Ahorros personales</c:v>
                      </c:pt>
                      <c:pt idx="1">
                        <c:v>Beca o subsidio de la entidad empleadora</c:v>
                      </c:pt>
                      <c:pt idx="2">
                        <c:v>Beca o subsidio de una institución extranjera</c:v>
                      </c:pt>
                      <c:pt idx="3">
                        <c:v>Beca o subsidio del Estado de Chile u otra institución estatal nacional</c:v>
                      </c:pt>
                      <c:pt idx="4">
                        <c:v>Ingresos por trabajo de asistente docente o de investigación</c:v>
                      </c:pt>
                      <c:pt idx="5">
                        <c:v>Otros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'8'!$F$19:$F$24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4.61728783860638E-2</c:v>
                      </c:pt>
                      <c:pt idx="1">
                        <c:v>6.5625009594611081E-2</c:v>
                      </c:pt>
                      <c:pt idx="2">
                        <c:v>0.28712531684603898</c:v>
                      </c:pt>
                      <c:pt idx="3">
                        <c:v>0.45996461724803278</c:v>
                      </c:pt>
                      <c:pt idx="4">
                        <c:v>6.977189036689492E-2</c:v>
                      </c:pt>
                      <c:pt idx="5">
                        <c:v>7.1340287558358445E-2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D96-41A8-84DC-7A0C1840A2C0}"/>
                  </c:ext>
                </c:extLst>
              </c15:ser>
            </c15:filteredBarSeries>
          </c:ext>
        </c:extLst>
      </c:barChart>
      <c:catAx>
        <c:axId val="175557259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583823"/>
        <c:crosses val="autoZero"/>
        <c:auto val="1"/>
        <c:lblAlgn val="ctr"/>
        <c:lblOffset val="100"/>
        <c:noMultiLvlLbl val="0"/>
      </c:catAx>
      <c:valAx>
        <c:axId val="17555838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800"/>
                  <a:t>Porcentaje de personas que financiaron su doctorado respecto al total de personas</a:t>
                </a:r>
              </a:p>
            </c:rich>
          </c:tx>
          <c:layout>
            <c:manualLayout>
              <c:xMode val="edge"/>
              <c:yMode val="edge"/>
              <c:x val="0.40754013154643715"/>
              <c:y val="0.212962962962962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572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050" b="1"/>
              <a:t>Tasa de desempleo e inactividad entre profesionales con doctorado total y por género</a:t>
            </a:r>
          </a:p>
        </c:rich>
      </c:tx>
      <c:layout>
        <c:manualLayout>
          <c:xMode val="edge"/>
          <c:yMode val="edge"/>
          <c:x val="0.12365136763927606"/>
          <c:y val="2.5806451612903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'9'!$B$11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'9'!$A$13:$A$14</c15:sqref>
                  </c15:fullRef>
                </c:ext>
              </c:extLst>
              <c:f>'9'!$A$13:$A$14</c:f>
              <c:strCache>
                <c:ptCount val="2"/>
                <c:pt idx="0">
                  <c:v>Tasa de desempleo</c:v>
                </c:pt>
                <c:pt idx="1">
                  <c:v>Porcentaje personas inactivas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'9'!$B$13:$B$14</c15:sqref>
                  </c15:fullRef>
                </c:ext>
              </c:extLst>
              <c:f>'9'!$B$13:$B$14</c:f>
              <c:numCache>
                <c:formatCode>0%</c:formatCode>
                <c:ptCount val="2"/>
                <c:pt idx="0">
                  <c:v>2.1654303485635754E-2</c:v>
                </c:pt>
                <c:pt idx="1">
                  <c:v>7.1663735526120197E-3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3A-45F0-921E-CF9DCE5F05B4}"/>
            </c:ext>
          </c:extLst>
        </c:ser>
        <c:ser>
          <c:idx val="1"/>
          <c:order val="1"/>
          <c:tx>
            <c:strRef>
              <c:f>'9'!$C$11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'9'!$B$11:$E$11</c15:sqref>
                  </c15:fullRef>
                </c:ext>
              </c:extLst>
              <c:f>('9'!$B$11:$C$11,'9'!$E$11)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Otro</c:v>
                </c:pt>
                <c:pt idx="3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'9'!$C$13:$C$14</c15:sqref>
                  </c15:fullRef>
                </c:ext>
              </c:extLst>
              <c:f>'9'!$C$13:$C$14</c:f>
              <c:numCache>
                <c:formatCode>0%</c:formatCode>
                <c:ptCount val="2"/>
                <c:pt idx="0">
                  <c:v>5.0614537590225946E-2</c:v>
                </c:pt>
                <c:pt idx="1">
                  <c:v>2.09234365111532E-2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3A-45F0-921E-CF9DCE5F05B4}"/>
            </c:ext>
          </c:extLst>
        </c:ser>
        <c:ser>
          <c:idx val="2"/>
          <c:order val="2"/>
          <c:tx>
            <c:strRef>
              <c:f>'9'!$E$11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'9'!$A$13:$A$14</c15:sqref>
                  </c15:fullRef>
                </c:ext>
              </c:extLst>
              <c:f>'9'!$A$13:$A$14</c:f>
              <c:strCache>
                <c:ptCount val="2"/>
                <c:pt idx="0">
                  <c:v>Tasa de desempleo</c:v>
                </c:pt>
                <c:pt idx="1">
                  <c:v>Porcentaje personas inactivas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'9'!$E$13:$E$14</c15:sqref>
                  </c15:fullRef>
                </c:ext>
              </c:extLst>
              <c:f>'9'!$E$13:$E$14</c:f>
              <c:numCache>
                <c:formatCode>0%</c:formatCode>
                <c:ptCount val="2"/>
                <c:pt idx="0">
                  <c:v>3.2176832539249425E-2</c:v>
                </c:pt>
                <c:pt idx="1">
                  <c:v>1.2212145293743136E-2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73A-45F0-921E-CF9DCE5F0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396303"/>
        <c:axId val="899394639"/>
      </c:barChart>
      <c:catAx>
        <c:axId val="89939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99394639"/>
        <c:crosses val="autoZero"/>
        <c:auto val="1"/>
        <c:lblAlgn val="ctr"/>
        <c:lblOffset val="100"/>
        <c:noMultiLvlLbl val="0"/>
      </c:catAx>
      <c:valAx>
        <c:axId val="899394639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800"/>
                  <a:t>Porcentaje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30331364829396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9939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050"/>
              <a:t>Salario promedio profesionales con doctorado total y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'9'!$B$11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'9'!$A$13:$A$14</c15:sqref>
                  </c15:fullRef>
                </c:ext>
              </c:extLst>
              <c:f>'9'!$A$13:$A$14</c:f>
              <c:strCache>
                <c:ptCount val="2"/>
                <c:pt idx="0">
                  <c:v>Tasa de desempleo</c:v>
                </c:pt>
                <c:pt idx="1">
                  <c:v>Porcentaje personas inactivas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'9'!$B$12</c15:sqref>
                  </c15:fullRef>
                </c:ext>
              </c:extLst>
              <c:f>'9'!$B$12</c:f>
              <c:numCache>
                <c:formatCode>"$"#,##0</c:formatCode>
                <c:ptCount val="1"/>
                <c:pt idx="0">
                  <c:v>2822252.5414632559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E-4B6D-98FE-11FBCA0E7AAD}"/>
            </c:ext>
          </c:extLst>
        </c:ser>
        <c:ser>
          <c:idx val="1"/>
          <c:order val="1"/>
          <c:tx>
            <c:strRef>
              <c:f>'9'!$C$11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'9'!$B$11:$E$11</c15:sqref>
                  </c15:fullRef>
                </c:ext>
              </c:extLst>
              <c:f>('9'!$B$11:$C$11,'9'!$E$11)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Otro</c:v>
                </c:pt>
                <c:pt idx="3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'9'!$C$12</c15:sqref>
                  </c15:fullRef>
                </c:ext>
              </c:extLst>
              <c:f>'9'!$C$12</c:f>
              <c:numCache>
                <c:formatCode>"$"#,##0</c:formatCode>
                <c:ptCount val="1"/>
                <c:pt idx="0">
                  <c:v>2216564.5465917247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1E-4B6D-98FE-11FBCA0E7AAD}"/>
            </c:ext>
          </c:extLst>
        </c:ser>
        <c:ser>
          <c:idx val="2"/>
          <c:order val="2"/>
          <c:tx>
            <c:strRef>
              <c:f>'9'!$E$11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'9'!$A$13:$A$14</c15:sqref>
                  </c15:fullRef>
                </c:ext>
              </c:extLst>
              <c:f>'9'!$A$13:$A$14</c:f>
              <c:strCache>
                <c:ptCount val="2"/>
                <c:pt idx="0">
                  <c:v>Tasa de desempleo</c:v>
                </c:pt>
                <c:pt idx="1">
                  <c:v>Porcentaje personas inactivas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'9'!$E$12</c15:sqref>
                  </c15:fullRef>
                </c:ext>
              </c:extLst>
              <c:f>'9'!$E$12</c:f>
              <c:numCache>
                <c:formatCode>"$"#,##0</c:formatCode>
                <c:ptCount val="1"/>
                <c:pt idx="0">
                  <c:v>2606800.7121702773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1E-4B6D-98FE-11FBCA0E7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48"/>
        <c:axId val="899396303"/>
        <c:axId val="899394639"/>
      </c:barChart>
      <c:catAx>
        <c:axId val="89939630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99394639"/>
        <c:crosses val="autoZero"/>
        <c:auto val="1"/>
        <c:lblAlgn val="ctr"/>
        <c:lblOffset val="100"/>
        <c:noMultiLvlLbl val="0"/>
      </c:catAx>
      <c:valAx>
        <c:axId val="899394639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800"/>
                  <a:t>Porcentaje</a:t>
                </a:r>
              </a:p>
            </c:rich>
          </c:tx>
          <c:layout>
            <c:manualLayout>
              <c:xMode val="edge"/>
              <c:yMode val="edge"/>
              <c:x val="1.3888871467731405E-2"/>
              <c:y val="0.375385779480267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9939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100"/>
              <a:t>Tasa de desempleo, inactividad y salario promedio por área de conocimiento del doctorado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1"/>
          <c:tx>
            <c:strRef>
              <c:f>'9'!$A$22</c:f>
              <c:strCache>
                <c:ptCount val="1"/>
                <c:pt idx="0">
                  <c:v>Tasa desempleo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'9'!$B$17:$G$17</c:f>
              <c:strCache>
                <c:ptCount val="6"/>
                <c:pt idx="0">
                  <c:v>Ciencias agrícolas y veterinarias</c:v>
                </c:pt>
                <c:pt idx="1">
                  <c:v>Ciencias médicas y de la salud</c:v>
                </c:pt>
                <c:pt idx="2">
                  <c:v>Ciencias naturales</c:v>
                </c:pt>
                <c:pt idx="3">
                  <c:v>Ciencias sociales</c:v>
                </c:pt>
                <c:pt idx="4">
                  <c:v>Humanidades</c:v>
                </c:pt>
                <c:pt idx="5">
                  <c:v>Ingeniería y tecnología</c:v>
                </c:pt>
              </c:strCache>
            </c:strRef>
          </c:cat>
          <c:val>
            <c:numRef>
              <c:f>'9'!$B$22:$G$22</c:f>
              <c:numCache>
                <c:formatCode>0.0%</c:formatCode>
                <c:ptCount val="6"/>
                <c:pt idx="0">
                  <c:v>2.8169014084507043E-2</c:v>
                </c:pt>
                <c:pt idx="1">
                  <c:v>3.6649214659685861E-2</c:v>
                </c:pt>
                <c:pt idx="2">
                  <c:v>3.8073908174692049E-2</c:v>
                </c:pt>
                <c:pt idx="3">
                  <c:v>2.4856596558317401E-2</c:v>
                </c:pt>
                <c:pt idx="4">
                  <c:v>3.1914893617021274E-2</c:v>
                </c:pt>
                <c:pt idx="5">
                  <c:v>2.8645833333333332E-2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58-4877-AE0E-51ED27CDA213}"/>
            </c:ext>
          </c:extLst>
        </c:ser>
        <c:ser>
          <c:idx val="5"/>
          <c:order val="2"/>
          <c:tx>
            <c:strRef>
              <c:f>'9'!$A$23</c:f>
              <c:strCache>
                <c:ptCount val="1"/>
                <c:pt idx="0">
                  <c:v>Porcentaje de inactivos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'9'!$B$17:$G$17</c:f>
              <c:strCache>
                <c:ptCount val="6"/>
                <c:pt idx="0">
                  <c:v>Ciencias agrícolas y veterinarias</c:v>
                </c:pt>
                <c:pt idx="1">
                  <c:v>Ciencias médicas y de la salud</c:v>
                </c:pt>
                <c:pt idx="2">
                  <c:v>Ciencias naturales</c:v>
                </c:pt>
                <c:pt idx="3">
                  <c:v>Ciencias sociales</c:v>
                </c:pt>
                <c:pt idx="4">
                  <c:v>Humanidades</c:v>
                </c:pt>
                <c:pt idx="5">
                  <c:v>Ingeniería y tecnología</c:v>
                </c:pt>
              </c:strCache>
            </c:strRef>
          </c:cat>
          <c:val>
            <c:numRef>
              <c:f>'9'!$B$23:$G$23</c:f>
              <c:numCache>
                <c:formatCode>0.0%</c:formatCode>
                <c:ptCount val="6"/>
                <c:pt idx="0">
                  <c:v>6.993006993006993E-3</c:v>
                </c:pt>
                <c:pt idx="1">
                  <c:v>1.5463917525773196E-2</c:v>
                </c:pt>
                <c:pt idx="2">
                  <c:v>1.2168141592920354E-2</c:v>
                </c:pt>
                <c:pt idx="3">
                  <c:v>1.1342155009451797E-2</c:v>
                </c:pt>
                <c:pt idx="4">
                  <c:v>2.0833333333333332E-2</c:v>
                </c:pt>
                <c:pt idx="5">
                  <c:v>7.7519379844961239E-3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58-4877-AE0E-51ED27CDA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03220063"/>
        <c:axId val="1603219231"/>
      </c:barChart>
      <c:lineChart>
        <c:grouping val="standard"/>
        <c:varyColors val="0"/>
        <c:ser>
          <c:idx val="3"/>
          <c:order val="0"/>
          <c:tx>
            <c:strRef>
              <c:f>'9'!$A$21</c:f>
              <c:strCache>
                <c:ptCount val="1"/>
                <c:pt idx="0">
                  <c:v>Salario promedio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'9'!$B$17:$G$17</c:f>
              <c:strCache>
                <c:ptCount val="6"/>
                <c:pt idx="0">
                  <c:v>Ciencias agrícolas y veterinarias</c:v>
                </c:pt>
                <c:pt idx="1">
                  <c:v>Ciencias médicas y de la salud</c:v>
                </c:pt>
                <c:pt idx="2">
                  <c:v>Ciencias naturales</c:v>
                </c:pt>
                <c:pt idx="3">
                  <c:v>Ciencias sociales</c:v>
                </c:pt>
                <c:pt idx="4">
                  <c:v>Humanidades</c:v>
                </c:pt>
                <c:pt idx="5">
                  <c:v>Ingeniería y tecnología</c:v>
                </c:pt>
              </c:strCache>
            </c:strRef>
          </c:cat>
          <c:val>
            <c:numRef>
              <c:f>'9'!$B$21:$G$21</c:f>
              <c:numCache>
                <c:formatCode>"$"#,##0</c:formatCode>
                <c:ptCount val="6"/>
                <c:pt idx="0">
                  <c:v>2498189.3695652173</c:v>
                </c:pt>
                <c:pt idx="1">
                  <c:v>2437500.9673913042</c:v>
                </c:pt>
                <c:pt idx="2">
                  <c:v>2366124.3795110593</c:v>
                </c:pt>
                <c:pt idx="3">
                  <c:v>2863726.4313725489</c:v>
                </c:pt>
                <c:pt idx="4">
                  <c:v>2177656.6300366302</c:v>
                </c:pt>
                <c:pt idx="5">
                  <c:v>3231904.4128686329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58-4877-AE0E-51ED27CDA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675183"/>
        <c:axId val="1608179071"/>
      </c:lineChart>
      <c:catAx>
        <c:axId val="1603220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3219231"/>
        <c:crosses val="autoZero"/>
        <c:auto val="1"/>
        <c:lblAlgn val="ctr"/>
        <c:lblOffset val="100"/>
        <c:noMultiLvlLbl val="0"/>
      </c:catAx>
      <c:valAx>
        <c:axId val="1603219231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900"/>
                  <a:t>Porcentaje respecto al total de personas que hicieron su doctorado en cada área</a:t>
                </a:r>
              </a:p>
            </c:rich>
          </c:tx>
          <c:layout>
            <c:manualLayout>
              <c:xMode val="edge"/>
              <c:yMode val="edge"/>
              <c:x val="1.3300079643390306E-2"/>
              <c:y val="0.120787037037037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3220063"/>
        <c:crosses val="autoZero"/>
        <c:crossBetween val="between"/>
      </c:valAx>
      <c:valAx>
        <c:axId val="160817907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900"/>
                  <a:t>Pesos chilenos del</a:t>
                </a:r>
                <a:r>
                  <a:rPr lang="es-CL" sz="900" baseline="0"/>
                  <a:t> 2019</a:t>
                </a:r>
                <a:endParaRPr lang="es-CL" sz="9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36675183"/>
        <c:crosses val="max"/>
        <c:crossBetween val="between"/>
      </c:valAx>
      <c:catAx>
        <c:axId val="15366751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81790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100" b="1"/>
              <a:t>Tasa de desempleo y personas inactivas con grado de doctor en Chile años 2014-2019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Tasa de desempleo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('9'!$M$6,'9'!$K$5)</c:f>
                <c:numCache>
                  <c:formatCode>General</c:formatCode>
                  <c:ptCount val="2"/>
                  <c:pt idx="0">
                    <c:v>9.9955900000000004E-3</c:v>
                  </c:pt>
                  <c:pt idx="1">
                    <c:v>7.20478E-3</c:v>
                  </c:pt>
                </c:numCache>
              </c:numRef>
            </c:plus>
            <c:minus>
              <c:numRef>
                <c:f>('9'!$M$6,'9'!$K$5)</c:f>
                <c:numCache>
                  <c:formatCode>General</c:formatCode>
                  <c:ptCount val="2"/>
                  <c:pt idx="0">
                    <c:v>9.9955900000000004E-3</c:v>
                  </c:pt>
                  <c:pt idx="1">
                    <c:v>7.20478E-3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Lit>
              <c:formatCode>General</c:formatCode>
              <c:ptCount val="2"/>
              <c:pt idx="0">
                <c:v>2014</c:v>
              </c:pt>
              <c:pt idx="1">
                <c:v>2019</c:v>
              </c:pt>
            </c:numLit>
          </c:cat>
          <c:val>
            <c:numRef>
              <c:f>('9'!$M$5,'9'!$I$6)</c:f>
              <c:numCache>
                <c:formatCode>0.0%</c:formatCode>
                <c:ptCount val="2"/>
                <c:pt idx="0" formatCode="0.00%">
                  <c:v>3.6117919999999998E-2</c:v>
                </c:pt>
                <c:pt idx="1">
                  <c:v>3.2176832539249425E-2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2-4A8D-ABFE-ACB6DD3B6E74}"/>
            </c:ext>
          </c:extLst>
        </c:ser>
        <c:ser>
          <c:idx val="1"/>
          <c:order val="1"/>
          <c:tx>
            <c:v>Tasa de inactividad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('9'!$M$9,'9'!$K$6)</c:f>
                <c:numCache>
                  <c:formatCode>General</c:formatCode>
                  <c:ptCount val="2"/>
                  <c:pt idx="0">
                    <c:v>7.9383800000000001E-3</c:v>
                  </c:pt>
                  <c:pt idx="1">
                    <c:v>4.7740400000000002E-3</c:v>
                  </c:pt>
                </c:numCache>
              </c:numRef>
            </c:plus>
            <c:minus>
              <c:numRef>
                <c:f>('9'!$M$9,'9'!$K$6)</c:f>
                <c:numCache>
                  <c:formatCode>General</c:formatCode>
                  <c:ptCount val="2"/>
                  <c:pt idx="0">
                    <c:v>7.9383800000000001E-3</c:v>
                  </c:pt>
                  <c:pt idx="1">
                    <c:v>4.7740400000000002E-3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Lit>
              <c:formatCode>General</c:formatCode>
              <c:ptCount val="2"/>
              <c:pt idx="0">
                <c:v>2014</c:v>
              </c:pt>
              <c:pt idx="1">
                <c:v>2019</c:v>
              </c:pt>
            </c:numLit>
          </c:cat>
          <c:val>
            <c:numRef>
              <c:f>('9'!$M$8,'9'!$I$7)</c:f>
              <c:numCache>
                <c:formatCode>0.0%</c:formatCode>
                <c:ptCount val="2"/>
                <c:pt idx="0" formatCode="0.00%">
                  <c:v>2.0849800000000002E-2</c:v>
                </c:pt>
                <c:pt idx="1">
                  <c:v>1.2212145293743136E-2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F2-4A8D-ABFE-ACB6DD3B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727216"/>
        <c:axId val="454738032"/>
      </c:barChart>
      <c:catAx>
        <c:axId val="45472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54738032"/>
        <c:crosses val="autoZero"/>
        <c:auto val="1"/>
        <c:lblAlgn val="ctr"/>
        <c:lblOffset val="100"/>
        <c:noMultiLvlLbl val="0"/>
      </c:catAx>
      <c:valAx>
        <c:axId val="45473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respecto al total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250833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5472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000" b="1"/>
              <a:t>Doctorados trabajando según tipo de jornada de su empleo</a:t>
            </a:r>
          </a:p>
        </c:rich>
      </c:tx>
      <c:layout>
        <c:manualLayout>
          <c:xMode val="edge"/>
          <c:yMode val="edge"/>
          <c:x val="0.2362047498828131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'9'!$A$29</c:f>
              <c:strCache>
                <c:ptCount val="1"/>
                <c:pt idx="0">
                  <c:v>Jornada completa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Distribución de personas con grado de doctor trabajando por tipo de jornada</c:v>
              </c:pt>
            </c:strLit>
          </c:cat>
          <c:val>
            <c:numRef>
              <c:f>'9'!$C$29</c:f>
              <c:numCache>
                <c:formatCode>0%</c:formatCode>
                <c:ptCount val="1"/>
                <c:pt idx="0">
                  <c:v>0.87784233884086271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6-4F68-B5E7-9DD10D6DB34F}"/>
            </c:ext>
          </c:extLst>
        </c:ser>
        <c:ser>
          <c:idx val="1"/>
          <c:order val="1"/>
          <c:tx>
            <c:strRef>
              <c:f>'9'!$A$30</c:f>
              <c:strCache>
                <c:ptCount val="1"/>
                <c:pt idx="0">
                  <c:v>Jornada parcial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Distribución de personas con grado de doctor trabajando por tipo de jornada</c:v>
              </c:pt>
            </c:strLit>
          </c:cat>
          <c:val>
            <c:numRef>
              <c:f>'9'!$C$30</c:f>
              <c:numCache>
                <c:formatCode>0%</c:formatCode>
                <c:ptCount val="1"/>
                <c:pt idx="0">
                  <c:v>0.1221576611591373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26-4F68-B5E7-9DD10D6DB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4409888"/>
        <c:axId val="494410720"/>
      </c:barChart>
      <c:catAx>
        <c:axId val="494409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4410720"/>
        <c:crosses val="autoZero"/>
        <c:auto val="1"/>
        <c:lblAlgn val="ctr"/>
        <c:lblOffset val="100"/>
        <c:noMultiLvlLbl val="0"/>
      </c:catAx>
      <c:valAx>
        <c:axId val="49441072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respecto al total de personas trabajando</a:t>
                </a:r>
              </a:p>
            </c:rich>
          </c:tx>
          <c:layout>
            <c:manualLayout>
              <c:xMode val="edge"/>
              <c:yMode val="edge"/>
              <c:x val="5.6858551593315404E-2"/>
              <c:y val="9.44907407407407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9440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900" b="1"/>
              <a:t>Doctorados trabajando jornada parcial según búsqueda de empleo con jornada completa</a:t>
            </a:r>
          </a:p>
        </c:rich>
      </c:tx>
      <c:layout>
        <c:manualLayout>
          <c:xMode val="edge"/>
          <c:yMode val="edge"/>
          <c:x val="0.2379929294552466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39294174795314757"/>
          <c:y val="0.10237293537986916"/>
          <c:w val="0.40607074861910919"/>
          <c:h val="0.69570819724704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'9'!$A$32</c:f>
              <c:strCache>
                <c:ptCount val="1"/>
                <c:pt idx="0">
                  <c:v>Están buscando empleo con jornada completa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Distribución de personas con grado de doctor trabajando por tipo de jornada</c:v>
              </c:pt>
            </c:strLit>
          </c:cat>
          <c:val>
            <c:numRef>
              <c:f>'9'!$C$32</c:f>
              <c:numCache>
                <c:formatCode>0%</c:formatCode>
                <c:ptCount val="1"/>
                <c:pt idx="0">
                  <c:v>0.54211764054762523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3-4CE7-95E3-F277EEC2B63D}"/>
            </c:ext>
          </c:extLst>
        </c:ser>
        <c:ser>
          <c:idx val="1"/>
          <c:order val="1"/>
          <c:tx>
            <c:strRef>
              <c:f>'9'!$A$33</c:f>
              <c:strCache>
                <c:ptCount val="1"/>
                <c:pt idx="0">
                  <c:v>No están buscando un empleo con jornada completa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Distribución de personas con grado de doctor trabajando por tipo de jornada</c:v>
              </c:pt>
            </c:strLit>
          </c:cat>
          <c:val>
            <c:numRef>
              <c:f>'9'!$C$33</c:f>
              <c:numCache>
                <c:formatCode>0%</c:formatCode>
                <c:ptCount val="1"/>
                <c:pt idx="0">
                  <c:v>0.45788235945237477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D3-4CE7-95E3-F277EEC2B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4409888"/>
        <c:axId val="494410720"/>
      </c:barChart>
      <c:catAx>
        <c:axId val="494409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4410720"/>
        <c:crosses val="autoZero"/>
        <c:auto val="1"/>
        <c:lblAlgn val="ctr"/>
        <c:lblOffset val="100"/>
        <c:noMultiLvlLbl val="0"/>
      </c:catAx>
      <c:valAx>
        <c:axId val="49441072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respecto al total de personas trabajando con jornada parcial</a:t>
                </a:r>
              </a:p>
            </c:rich>
          </c:tx>
          <c:layout>
            <c:manualLayout>
              <c:xMode val="edge"/>
              <c:yMode val="edge"/>
              <c:x val="5.3144043561718972E-2"/>
              <c:y val="0.136505874901047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9440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334652697114979"/>
          <c:w val="1"/>
          <c:h val="0.116653473028850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/>
              <a:t>Tasa</a:t>
            </a:r>
            <a:r>
              <a:rPr lang="es-CL" sz="1200" b="1" baseline="0"/>
              <a:t> de desempleo, porcentaje de inactivos y salario promedio por tramo de edad</a:t>
            </a:r>
            <a:endParaRPr lang="es-CL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'9'!$A$42</c:f>
              <c:strCache>
                <c:ptCount val="1"/>
                <c:pt idx="0">
                  <c:v>Tasa de desempleo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'9'!$B$40:$C$40</c:f>
              <c:strCache>
                <c:ptCount val="2"/>
                <c:pt idx="0">
                  <c:v>43 años o menos</c:v>
                </c:pt>
                <c:pt idx="1">
                  <c:v>Más de 43 años</c:v>
                </c:pt>
              </c:strCache>
            </c:strRef>
          </c:cat>
          <c:val>
            <c:numRef>
              <c:f>'9'!$B$42:$C$42</c:f>
              <c:numCache>
                <c:formatCode>0%</c:formatCode>
                <c:ptCount val="2"/>
                <c:pt idx="0">
                  <c:v>4.2673203356954841E-2</c:v>
                </c:pt>
                <c:pt idx="1">
                  <c:v>2.158185470111457E-2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6-4D97-B9EE-F22B7EE82D54}"/>
            </c:ext>
          </c:extLst>
        </c:ser>
        <c:ser>
          <c:idx val="2"/>
          <c:order val="2"/>
          <c:tx>
            <c:strRef>
              <c:f>'9'!$A$43</c:f>
              <c:strCache>
                <c:ptCount val="1"/>
                <c:pt idx="0">
                  <c:v>Porcentaje personas inactivas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'9'!$B$40:$C$40</c:f>
              <c:strCache>
                <c:ptCount val="2"/>
                <c:pt idx="0">
                  <c:v>43 años o menos</c:v>
                </c:pt>
                <c:pt idx="1">
                  <c:v>Más de 43 años</c:v>
                </c:pt>
              </c:strCache>
            </c:strRef>
          </c:cat>
          <c:val>
            <c:numRef>
              <c:f>'9'!$B$43:$C$43</c:f>
              <c:numCache>
                <c:formatCode>0%</c:formatCode>
                <c:ptCount val="2"/>
                <c:pt idx="0">
                  <c:v>1.1352880195033273E-2</c:v>
                </c:pt>
                <c:pt idx="1">
                  <c:v>1.3077969249655116E-2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F6-4D97-B9EE-F22B7EE82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94089583"/>
        <c:axId val="1994087919"/>
      </c:barChart>
      <c:lineChart>
        <c:grouping val="standard"/>
        <c:varyColors val="0"/>
        <c:ser>
          <c:idx val="0"/>
          <c:order val="0"/>
          <c:tx>
            <c:strRef>
              <c:f>'9'!$A$41</c:f>
              <c:strCache>
                <c:ptCount val="1"/>
                <c:pt idx="0">
                  <c:v>Salario promedio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'9'!$B$40:$C$40</c:f>
              <c:strCache>
                <c:ptCount val="2"/>
                <c:pt idx="0">
                  <c:v>43 años o menos</c:v>
                </c:pt>
                <c:pt idx="1">
                  <c:v>Más de 43 años</c:v>
                </c:pt>
              </c:strCache>
            </c:strRef>
          </c:cat>
          <c:val>
            <c:numRef>
              <c:f>'9'!$B$41:$C$41</c:f>
              <c:numCache>
                <c:formatCode>"$"#,##0</c:formatCode>
                <c:ptCount val="2"/>
                <c:pt idx="0">
                  <c:v>2200915.751765789</c:v>
                </c:pt>
                <c:pt idx="1">
                  <c:v>3007667.0273185517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F6-4D97-B9EE-F22B7EE82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074607"/>
        <c:axId val="1994068367"/>
      </c:lineChart>
      <c:catAx>
        <c:axId val="199408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4087919"/>
        <c:crosses val="autoZero"/>
        <c:auto val="1"/>
        <c:lblAlgn val="ctr"/>
        <c:lblOffset val="100"/>
        <c:noMultiLvlLbl val="0"/>
      </c:catAx>
      <c:valAx>
        <c:axId val="1994087919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4089583"/>
        <c:crosses val="autoZero"/>
        <c:crossBetween val="between"/>
      </c:valAx>
      <c:valAx>
        <c:axId val="199406836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Pesos chilenos del</a:t>
                </a:r>
                <a:r>
                  <a:rPr lang="es-CL" baseline="0"/>
                  <a:t> 2019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4074607"/>
        <c:crosses val="max"/>
        <c:crossBetween val="between"/>
      </c:valAx>
      <c:catAx>
        <c:axId val="19940746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40683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Número</a:t>
            </a:r>
            <a:r>
              <a:rPr lang="es-CL" baseline="0"/>
              <a:t> de personas con doctorado en Chile por edad y género</a:t>
            </a:r>
            <a:endParaRPr lang="es-C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'2'!$B$3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'2'!$A$4:$A$8</c:f>
              <c:strCache>
                <c:ptCount val="5"/>
                <c:pt idx="0">
                  <c:v>Menos de 35 años</c:v>
                </c:pt>
                <c:pt idx="1">
                  <c:v>35-44 años</c:v>
                </c:pt>
                <c:pt idx="2">
                  <c:v>45-54 años</c:v>
                </c:pt>
                <c:pt idx="3">
                  <c:v>55-64 años</c:v>
                </c:pt>
                <c:pt idx="4">
                  <c:v>65-69 años</c:v>
                </c:pt>
              </c:strCache>
            </c:strRef>
          </c:cat>
          <c:val>
            <c:numRef>
              <c:f>'2'!$B$4:$B$8</c:f>
              <c:numCache>
                <c:formatCode>0</c:formatCode>
                <c:ptCount val="5"/>
                <c:pt idx="0">
                  <c:v>935.20201730728149</c:v>
                </c:pt>
                <c:pt idx="1">
                  <c:v>3035.5275368690491</c:v>
                </c:pt>
                <c:pt idx="2">
                  <c:v>1684.6053185462952</c:v>
                </c:pt>
                <c:pt idx="3">
                  <c:v>875.83266687393188</c:v>
                </c:pt>
                <c:pt idx="4">
                  <c:v>207.79272651672363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1-4F3D-BAE7-CA96AF059418}"/>
            </c:ext>
          </c:extLst>
        </c:ser>
        <c:ser>
          <c:idx val="1"/>
          <c:order val="1"/>
          <c:tx>
            <c:strRef>
              <c:f>'2'!$C$3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'2'!$A$4:$A$8</c:f>
              <c:strCache>
                <c:ptCount val="5"/>
                <c:pt idx="0">
                  <c:v>Menos de 35 años</c:v>
                </c:pt>
                <c:pt idx="1">
                  <c:v>35-44 años</c:v>
                </c:pt>
                <c:pt idx="2">
                  <c:v>45-54 años</c:v>
                </c:pt>
                <c:pt idx="3">
                  <c:v>55-64 años</c:v>
                </c:pt>
                <c:pt idx="4">
                  <c:v>65-69 años</c:v>
                </c:pt>
              </c:strCache>
            </c:strRef>
          </c:cat>
          <c:val>
            <c:numRef>
              <c:f>'2'!$C$4:$C$8</c:f>
              <c:numCache>
                <c:formatCode>0</c:formatCode>
                <c:ptCount val="5"/>
                <c:pt idx="0">
                  <c:v>1276.9499368667603</c:v>
                </c:pt>
                <c:pt idx="1">
                  <c:v>4639.0634107589722</c:v>
                </c:pt>
                <c:pt idx="2">
                  <c:v>2984.4523825645447</c:v>
                </c:pt>
                <c:pt idx="3">
                  <c:v>2070.3211994171143</c:v>
                </c:pt>
                <c:pt idx="4">
                  <c:v>627.14109325408936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1-4F3D-BAE7-CA96AF059418}"/>
            </c:ext>
          </c:extLst>
        </c:ser>
        <c:ser>
          <c:idx val="2"/>
          <c:order val="2"/>
          <c:tx>
            <c:strRef>
              <c:f>'2'!$D$3</c:f>
              <c:strCache>
                <c:ptCount val="1"/>
                <c:pt idx="0">
                  <c:v>Otro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'2'!$A$4:$A$8</c:f>
              <c:strCache>
                <c:ptCount val="5"/>
                <c:pt idx="0">
                  <c:v>Menos de 35 años</c:v>
                </c:pt>
                <c:pt idx="1">
                  <c:v>35-44 años</c:v>
                </c:pt>
                <c:pt idx="2">
                  <c:v>45-54 años</c:v>
                </c:pt>
                <c:pt idx="3">
                  <c:v>55-64 años</c:v>
                </c:pt>
                <c:pt idx="4">
                  <c:v>65-69 años</c:v>
                </c:pt>
              </c:strCache>
            </c:strRef>
          </c:cat>
          <c:val>
            <c:numRef>
              <c:f>'2'!$D$4:$D$8</c:f>
              <c:numCache>
                <c:formatCode>0</c:formatCode>
                <c:ptCount val="5"/>
                <c:pt idx="0">
                  <c:v>0</c:v>
                </c:pt>
                <c:pt idx="1">
                  <c:v>7.5559167861938477</c:v>
                </c:pt>
                <c:pt idx="2">
                  <c:v>0</c:v>
                </c:pt>
                <c:pt idx="3">
                  <c:v>7.5559167861938477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E1-4F3D-BAE7-CA96AF059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5286064"/>
        <c:axId val="415284400"/>
      </c:barChart>
      <c:catAx>
        <c:axId val="41528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15284400"/>
        <c:crosses val="autoZero"/>
        <c:auto val="1"/>
        <c:lblAlgn val="ctr"/>
        <c:lblOffset val="100"/>
        <c:noMultiLvlLbl val="0"/>
      </c:catAx>
      <c:valAx>
        <c:axId val="41528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Número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1528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Diferencia entre la cantidad de doctorados nacidos por región y de </a:t>
            </a:r>
            <a:r>
              <a:rPr lang="en-US" sz="1100" baseline="0"/>
              <a:t>doctorados que trabajan en cada región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'10'!#REF!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F1CE-4857-8085-269C73C9E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9683439"/>
        <c:axId val="17196838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'10'!#REF!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'10'!#REF!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'10'!#REF!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B-F1CE-4857-8085-269C73C9E70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'10'!#REF!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'10'!#REF!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C-F1CE-4857-8085-269C73C9E708}"/>
                  </c:ext>
                </c:extLst>
              </c15:ser>
            </c15:filteredBarSeries>
          </c:ext>
        </c:extLst>
      </c:barChart>
      <c:catAx>
        <c:axId val="1719683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19683855"/>
        <c:crosses val="autoZero"/>
        <c:auto val="1"/>
        <c:lblAlgn val="ctr"/>
        <c:lblOffset val="0"/>
        <c:noMultiLvlLbl val="0"/>
      </c:catAx>
      <c:valAx>
        <c:axId val="1719683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19683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000" b="1"/>
              <a:t>Porcentaje de doctorados y salario promedio por sector de empleo (empleo principal)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3087919720700805"/>
          <c:y val="0.11646393484320189"/>
          <c:w val="0.69330291558139812"/>
          <c:h val="0.56295439130112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'10'!$C$4</c:f>
              <c:strCache>
                <c:ptCount val="1"/>
                <c:pt idx="0">
                  <c:v>Porcentaje trabajando en cada sector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6.24195489491807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3C-4FC1-A117-0F757E4229A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C3C-4FC1-A117-0F757E4229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'10'!$A$5:$A$9</c:f>
              <c:strCache>
                <c:ptCount val="5"/>
                <c:pt idx="0">
                  <c:v>Administración pública</c:v>
                </c:pt>
                <c:pt idx="1">
                  <c:v>Sector Empresarial</c:v>
                </c:pt>
                <c:pt idx="2">
                  <c:v>Educación Superior</c:v>
                </c:pt>
                <c:pt idx="3">
                  <c:v>Otros de educación</c:v>
                </c:pt>
                <c:pt idx="4">
                  <c:v>IPSFL</c:v>
                </c:pt>
              </c:strCache>
            </c:strRef>
          </c:cat>
          <c:val>
            <c:numRef>
              <c:f>'10'!$C$5:$C$9</c:f>
              <c:numCache>
                <c:formatCode>0%</c:formatCode>
                <c:ptCount val="5"/>
                <c:pt idx="0">
                  <c:v>3.8506800138160463E-2</c:v>
                </c:pt>
                <c:pt idx="1">
                  <c:v>7.4552468647799477E-2</c:v>
                </c:pt>
                <c:pt idx="2">
                  <c:v>0.83994342712966807</c:v>
                </c:pt>
                <c:pt idx="3">
                  <c:v>1.0682252789735612E-2</c:v>
                </c:pt>
                <c:pt idx="4">
                  <c:v>3.631505129463633E-2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8-4423-A4FC-2993291D7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54580495"/>
        <c:axId val="1754582575"/>
      </c:barChart>
      <c:lineChart>
        <c:grouping val="standard"/>
        <c:varyColors val="0"/>
        <c:ser>
          <c:idx val="2"/>
          <c:order val="1"/>
          <c:tx>
            <c:strRef>
              <c:f>'10'!$D$3</c:f>
              <c:strCache>
                <c:ptCount val="1"/>
                <c:pt idx="0">
                  <c:v>Salario Promedio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0236447829566176E-2"/>
                  <c:y val="3.9989415199720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47-485E-8304-9803268566AB}"/>
                </c:ext>
              </c:extLst>
            </c:dLbl>
            <c:dLbl>
              <c:idx val="1"/>
              <c:layout>
                <c:manualLayout>
                  <c:x val="-5.0236447829566176E-2"/>
                  <c:y val="3.9989415199720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47-485E-8304-9803268566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'10'!$A$4:$A$10</c:f>
              <c:strCache>
                <c:ptCount val="7"/>
                <c:pt idx="0">
                  <c:v>Sector de empleo principal</c:v>
                </c:pt>
                <c:pt idx="1">
                  <c:v>Administración pública</c:v>
                </c:pt>
                <c:pt idx="2">
                  <c:v>Sector Empresarial</c:v>
                </c:pt>
                <c:pt idx="3">
                  <c:v>Educación Superior</c:v>
                </c:pt>
                <c:pt idx="4">
                  <c:v>Otros de educación</c:v>
                </c:pt>
                <c:pt idx="5">
                  <c:v>IPSFL</c:v>
                </c:pt>
                <c:pt idx="6">
                  <c:v>Total</c:v>
                </c:pt>
              </c:strCache>
            </c:strRef>
          </c:cat>
          <c:val>
            <c:numRef>
              <c:f>'10'!$D$5:$D$9</c:f>
              <c:numCache>
                <c:formatCode>"$"#,##0</c:formatCode>
                <c:ptCount val="5"/>
                <c:pt idx="0">
                  <c:v>2999348.9866008628</c:v>
                </c:pt>
                <c:pt idx="1">
                  <c:v>2842321.7052384387</c:v>
                </c:pt>
                <c:pt idx="2">
                  <c:v>2592210.9301049309</c:v>
                </c:pt>
                <c:pt idx="3">
                  <c:v>1462920.0159076096</c:v>
                </c:pt>
                <c:pt idx="4">
                  <c:v>2380981.5325321127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A8-4423-A4FC-2993291D7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6708975"/>
        <c:axId val="1756715631"/>
      </c:lineChart>
      <c:catAx>
        <c:axId val="175458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4582575"/>
        <c:crosses val="autoZero"/>
        <c:auto val="1"/>
        <c:lblAlgn val="ctr"/>
        <c:lblOffset val="100"/>
        <c:noMultiLvlLbl val="0"/>
      </c:catAx>
      <c:valAx>
        <c:axId val="175458257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respecto al total de doctorados trabajando</a:t>
                </a:r>
              </a:p>
            </c:rich>
          </c:tx>
          <c:layout>
            <c:manualLayout>
              <c:xMode val="edge"/>
              <c:yMode val="edge"/>
              <c:x val="0"/>
              <c:y val="9.79451709995018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4580495"/>
        <c:crosses val="autoZero"/>
        <c:crossBetween val="between"/>
      </c:valAx>
      <c:valAx>
        <c:axId val="1756715631"/>
        <c:scaling>
          <c:orientation val="minMax"/>
          <c:max val="30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Pesos chilenos del 2019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6708975"/>
        <c:crosses val="max"/>
        <c:crossBetween val="between"/>
      </c:valAx>
      <c:catAx>
        <c:axId val="17567089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67156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100" b="1"/>
              <a:t>Tipo de contrato de personas</a:t>
            </a:r>
            <a:r>
              <a:rPr lang="es-CL" sz="1100" b="1" baseline="0"/>
              <a:t> empleadas según tramo de edad</a:t>
            </a:r>
            <a:endParaRPr lang="es-CL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9472619899785254"/>
          <c:y val="0.21694444444444444"/>
          <c:w val="0.77471814602720113"/>
          <c:h val="0.569752843394575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'10'!$F$22</c:f>
              <c:strCache>
                <c:ptCount val="1"/>
                <c:pt idx="0">
                  <c:v>Contrato indefinido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'10'!$A$23:$A$24</c:f>
              <c:strCache>
                <c:ptCount val="2"/>
                <c:pt idx="0">
                  <c:v>43 años o menos</c:v>
                </c:pt>
                <c:pt idx="1">
                  <c:v>Más de 43 años</c:v>
                </c:pt>
              </c:strCache>
            </c:strRef>
          </c:cat>
          <c:val>
            <c:numRef>
              <c:f>'10'!$F$23:$F$24</c:f>
              <c:numCache>
                <c:formatCode>0%</c:formatCode>
                <c:ptCount val="2"/>
                <c:pt idx="0">
                  <c:v>0.6453661179560698</c:v>
                </c:pt>
                <c:pt idx="1">
                  <c:v>0.85900516981096964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6-47DD-AC68-4BE76A242D8A}"/>
            </c:ext>
          </c:extLst>
        </c:ser>
        <c:ser>
          <c:idx val="1"/>
          <c:order val="1"/>
          <c:tx>
            <c:strRef>
              <c:f>'10'!$G$22</c:f>
              <c:strCache>
                <c:ptCount val="1"/>
                <c:pt idx="0">
                  <c:v>Contrato a plazo fijo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'10'!$A$23:$A$24</c:f>
              <c:strCache>
                <c:ptCount val="2"/>
                <c:pt idx="0">
                  <c:v>43 años o menos</c:v>
                </c:pt>
                <c:pt idx="1">
                  <c:v>Más de 43 años</c:v>
                </c:pt>
              </c:strCache>
            </c:strRef>
          </c:cat>
          <c:val>
            <c:numRef>
              <c:f>'10'!$G$23:$G$24</c:f>
              <c:numCache>
                <c:formatCode>0%</c:formatCode>
                <c:ptCount val="2"/>
                <c:pt idx="0">
                  <c:v>0.24581993963396431</c:v>
                </c:pt>
                <c:pt idx="1">
                  <c:v>0.11370867016635645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D6-47DD-AC68-4BE76A242D8A}"/>
            </c:ext>
          </c:extLst>
        </c:ser>
        <c:ser>
          <c:idx val="2"/>
          <c:order val="2"/>
          <c:tx>
            <c:strRef>
              <c:f>'10'!$H$22</c:f>
              <c:strCache>
                <c:ptCount val="1"/>
                <c:pt idx="0">
                  <c:v>Contrato a honorarios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D6-47DD-AC68-4BE76A242D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'10'!$A$23:$A$24</c:f>
              <c:strCache>
                <c:ptCount val="2"/>
                <c:pt idx="0">
                  <c:v>43 años o menos</c:v>
                </c:pt>
                <c:pt idx="1">
                  <c:v>Más de 43 años</c:v>
                </c:pt>
              </c:strCache>
            </c:strRef>
          </c:cat>
          <c:val>
            <c:numRef>
              <c:f>'10'!$H$23:$H$24</c:f>
              <c:numCache>
                <c:formatCode>0%</c:formatCode>
                <c:ptCount val="2"/>
                <c:pt idx="0">
                  <c:v>9.0816168924264737E-2</c:v>
                </c:pt>
                <c:pt idx="1">
                  <c:v>1.9074173234194216E-2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D6-47DD-AC68-4BE76A242D8A}"/>
            </c:ext>
          </c:extLst>
        </c:ser>
        <c:ser>
          <c:idx val="3"/>
          <c:order val="3"/>
          <c:tx>
            <c:strRef>
              <c:f>'10'!$I$22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'10'!$A$23:$A$24</c:f>
              <c:strCache>
                <c:ptCount val="2"/>
                <c:pt idx="0">
                  <c:v>43 años o menos</c:v>
                </c:pt>
                <c:pt idx="1">
                  <c:v>Más de 43 años</c:v>
                </c:pt>
              </c:strCache>
            </c:strRef>
          </c:cat>
          <c:val>
            <c:numRef>
              <c:f>'10'!$I$23:$I$24</c:f>
              <c:numCache>
                <c:formatCode>0%</c:formatCode>
                <c:ptCount val="2"/>
                <c:pt idx="0">
                  <c:v>1.7997773485701193E-2</c:v>
                </c:pt>
                <c:pt idx="1">
                  <c:v>8.2119867884797044E-3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D6-47DD-AC68-4BE76A242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31841759"/>
        <c:axId val="1931843007"/>
      </c:barChart>
      <c:catAx>
        <c:axId val="1931841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31843007"/>
        <c:crosses val="autoZero"/>
        <c:auto val="1"/>
        <c:lblAlgn val="ctr"/>
        <c:lblOffset val="100"/>
        <c:noMultiLvlLbl val="0"/>
      </c:catAx>
      <c:valAx>
        <c:axId val="193184300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</a:t>
                </a:r>
                <a:r>
                  <a:rPr lang="es-CL" baseline="0"/>
                  <a:t> respecto al total de personas trabajando</a:t>
                </a:r>
                <a:endParaRPr lang="es-CL"/>
              </a:p>
            </c:rich>
          </c:tx>
          <c:layout>
            <c:manualLayout>
              <c:xMode val="edge"/>
              <c:yMode val="edge"/>
              <c:x val="0"/>
              <c:y val="0.10583333333333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31841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278848122708083"/>
          <c:w val="1"/>
          <c:h val="0.128842724446678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100" b="1"/>
              <a:t>Tipo de contrato de personas</a:t>
            </a:r>
            <a:r>
              <a:rPr lang="es-CL" sz="1100" b="1" baseline="0"/>
              <a:t> empleadas según sector empleo principal</a:t>
            </a:r>
            <a:endParaRPr lang="es-CL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4548381452318457"/>
          <c:y val="0.21694444444444444"/>
          <c:w val="0.82396062992125985"/>
          <c:h val="0.569752843394575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'10'!$F$14</c:f>
              <c:strCache>
                <c:ptCount val="1"/>
                <c:pt idx="0">
                  <c:v>Contrato indefinido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'10'!$A$15:$A$19</c:f>
              <c:strCache>
                <c:ptCount val="5"/>
                <c:pt idx="0">
                  <c:v>Administración pública</c:v>
                </c:pt>
                <c:pt idx="1">
                  <c:v>Sector Empresarial</c:v>
                </c:pt>
                <c:pt idx="2">
                  <c:v>Educación Superior</c:v>
                </c:pt>
                <c:pt idx="3">
                  <c:v>Otros de educación</c:v>
                </c:pt>
                <c:pt idx="4">
                  <c:v>IPSFL</c:v>
                </c:pt>
              </c:strCache>
            </c:strRef>
          </c:cat>
          <c:val>
            <c:numRef>
              <c:f>'10'!$F$15:$F$19</c:f>
              <c:numCache>
                <c:formatCode>0%</c:formatCode>
                <c:ptCount val="5"/>
                <c:pt idx="0">
                  <c:v>0.53003300961651401</c:v>
                </c:pt>
                <c:pt idx="1">
                  <c:v>0.94324638589905674</c:v>
                </c:pt>
                <c:pt idx="2">
                  <c:v>0.75606800208601699</c:v>
                </c:pt>
                <c:pt idx="3">
                  <c:v>0.63614093596173149</c:v>
                </c:pt>
                <c:pt idx="4">
                  <c:v>0.77018493920515574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4-499C-A97A-B41940349487}"/>
            </c:ext>
          </c:extLst>
        </c:ser>
        <c:ser>
          <c:idx val="1"/>
          <c:order val="1"/>
          <c:tx>
            <c:strRef>
              <c:f>'10'!$G$14</c:f>
              <c:strCache>
                <c:ptCount val="1"/>
                <c:pt idx="0">
                  <c:v>Contrato a plazo fijo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'10'!$A$15:$A$19</c:f>
              <c:strCache>
                <c:ptCount val="5"/>
                <c:pt idx="0">
                  <c:v>Administración pública</c:v>
                </c:pt>
                <c:pt idx="1">
                  <c:v>Sector Empresarial</c:v>
                </c:pt>
                <c:pt idx="2">
                  <c:v>Educación Superior</c:v>
                </c:pt>
                <c:pt idx="3">
                  <c:v>Otros de educación</c:v>
                </c:pt>
                <c:pt idx="4">
                  <c:v>IPSFL</c:v>
                </c:pt>
              </c:strCache>
            </c:strRef>
          </c:cat>
          <c:val>
            <c:numRef>
              <c:f>'10'!$G$15:$G$19</c:f>
              <c:numCache>
                <c:formatCode>0%</c:formatCode>
                <c:ptCount val="5"/>
                <c:pt idx="0">
                  <c:v>0.34115907573073762</c:v>
                </c:pt>
                <c:pt idx="1">
                  <c:v>5.6753614100943282E-2</c:v>
                </c:pt>
                <c:pt idx="2">
                  <c:v>0.1760010424766579</c:v>
                </c:pt>
                <c:pt idx="3">
                  <c:v>0.31888703612118369</c:v>
                </c:pt>
                <c:pt idx="4">
                  <c:v>0.16220810965876228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D4-499C-A97A-B41940349487}"/>
            </c:ext>
          </c:extLst>
        </c:ser>
        <c:ser>
          <c:idx val="2"/>
          <c:order val="2"/>
          <c:tx>
            <c:strRef>
              <c:f>'10'!$H$14</c:f>
              <c:strCache>
                <c:ptCount val="1"/>
                <c:pt idx="0">
                  <c:v>Contrato a honorarios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D4-499C-A97A-B419403494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'10'!$A$15:$A$19</c:f>
              <c:strCache>
                <c:ptCount val="5"/>
                <c:pt idx="0">
                  <c:v>Administración pública</c:v>
                </c:pt>
                <c:pt idx="1">
                  <c:v>Sector Empresarial</c:v>
                </c:pt>
                <c:pt idx="2">
                  <c:v>Educación Superior</c:v>
                </c:pt>
                <c:pt idx="3">
                  <c:v>Otros de educación</c:v>
                </c:pt>
                <c:pt idx="4">
                  <c:v>IPSFL</c:v>
                </c:pt>
              </c:strCache>
            </c:strRef>
          </c:cat>
          <c:val>
            <c:numRef>
              <c:f>'10'!$H$15:$H$19</c:f>
              <c:numCache>
                <c:formatCode>0%</c:formatCode>
                <c:ptCount val="5"/>
                <c:pt idx="0">
                  <c:v>9.369768549923653E-2</c:v>
                </c:pt>
                <c:pt idx="1">
                  <c:v>0</c:v>
                </c:pt>
                <c:pt idx="2">
                  <c:v>5.453122717955973E-2</c:v>
                </c:pt>
                <c:pt idx="3">
                  <c:v>4.4972027917084836E-2</c:v>
                </c:pt>
                <c:pt idx="4">
                  <c:v>6.760695113608195E-2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D4-499C-A97A-B41940349487}"/>
            </c:ext>
          </c:extLst>
        </c:ser>
        <c:ser>
          <c:idx val="3"/>
          <c:order val="3"/>
          <c:tx>
            <c:strRef>
              <c:f>'10'!$I$14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'10'!$A$15:$A$19</c:f>
              <c:strCache>
                <c:ptCount val="5"/>
                <c:pt idx="0">
                  <c:v>Administración pública</c:v>
                </c:pt>
                <c:pt idx="1">
                  <c:v>Sector Empresarial</c:v>
                </c:pt>
                <c:pt idx="2">
                  <c:v>Educación Superior</c:v>
                </c:pt>
                <c:pt idx="3">
                  <c:v>Otros de educación</c:v>
                </c:pt>
                <c:pt idx="4">
                  <c:v>IPSFL</c:v>
                </c:pt>
              </c:strCache>
            </c:strRef>
          </c:cat>
          <c:val>
            <c:numRef>
              <c:f>'10'!$I$15:$I$19</c:f>
              <c:numCache>
                <c:formatCode>0%</c:formatCode>
                <c:ptCount val="5"/>
                <c:pt idx="0">
                  <c:v>3.5110229153511849E-2</c:v>
                </c:pt>
                <c:pt idx="1">
                  <c:v>0</c:v>
                </c:pt>
                <c:pt idx="2">
                  <c:v>1.3399728257765349E-2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D4-499C-A97A-B41940349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31841759"/>
        <c:axId val="1931843007"/>
      </c:barChart>
      <c:catAx>
        <c:axId val="1931841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31843007"/>
        <c:crosses val="autoZero"/>
        <c:auto val="1"/>
        <c:lblAlgn val="ctr"/>
        <c:lblOffset val="100"/>
        <c:noMultiLvlLbl val="0"/>
      </c:catAx>
      <c:valAx>
        <c:axId val="193184300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</a:t>
                </a:r>
                <a:r>
                  <a:rPr lang="es-CL" baseline="0"/>
                  <a:t> respecto al total de personas trabajando</a:t>
                </a:r>
                <a:endParaRPr lang="es-CL"/>
              </a:p>
            </c:rich>
          </c:tx>
          <c:layout>
            <c:manualLayout>
              <c:xMode val="edge"/>
              <c:yMode val="edge"/>
              <c:x val="0"/>
              <c:y val="0.10583333333333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31841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Relación entre estudios de doctorado y empleo principal según sector donde desempeña el empleo principal</a:t>
            </a:r>
          </a:p>
        </c:rich>
      </c:tx>
      <c:layout>
        <c:manualLayout>
          <c:xMode val="edge"/>
          <c:yMode val="edge"/>
          <c:x val="9.8414918414918409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4259995625546806"/>
          <c:y val="0.16870370370370369"/>
          <c:w val="0.82684448818897638"/>
          <c:h val="0.610093304810887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'12'!$F$4</c:f>
              <c:strCache>
                <c:ptCount val="1"/>
                <c:pt idx="0">
                  <c:v>Muy relacionado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'12'!$A$5:$A$10</c15:sqref>
                  </c15:fullRef>
                </c:ext>
              </c:extLst>
              <c:f>('12'!$A$5:$A$7,'12'!$A$9:$A$10)</c:f>
              <c:strCache>
                <c:ptCount val="5"/>
                <c:pt idx="0">
                  <c:v>Administración pública</c:v>
                </c:pt>
                <c:pt idx="1">
                  <c:v>Sector Empresarial</c:v>
                </c:pt>
                <c:pt idx="2">
                  <c:v>Educación Superior</c:v>
                </c:pt>
                <c:pt idx="3">
                  <c:v>IPSFL</c:v>
                </c:pt>
                <c:pt idx="4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'12'!$F$5:$F$10</c15:sqref>
                  </c15:fullRef>
                </c:ext>
              </c:extLst>
              <c:f>('12'!$F$5:$F$7,'12'!$F$9:$F$10)</c:f>
              <c:numCache>
                <c:formatCode>0%</c:formatCode>
                <c:ptCount val="5"/>
                <c:pt idx="0">
                  <c:v>0.72258788703791987</c:v>
                </c:pt>
                <c:pt idx="1">
                  <c:v>0.5928397491796068</c:v>
                </c:pt>
                <c:pt idx="2">
                  <c:v>0.86917774172440165</c:v>
                </c:pt>
                <c:pt idx="3">
                  <c:v>0.77678906925314894</c:v>
                </c:pt>
                <c:pt idx="4">
                  <c:v>0.83543647268900634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651-B1EC-57A9A34B8E69}"/>
            </c:ext>
          </c:extLst>
        </c:ser>
        <c:ser>
          <c:idx val="1"/>
          <c:order val="1"/>
          <c:tx>
            <c:strRef>
              <c:f>'12'!$G$4</c:f>
              <c:strCache>
                <c:ptCount val="1"/>
                <c:pt idx="0">
                  <c:v>Poco relacionado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'12'!$A$5:$A$10</c15:sqref>
                  </c15:fullRef>
                </c:ext>
              </c:extLst>
              <c:f>('12'!$A$5:$A$7,'12'!$A$9:$A$10)</c:f>
              <c:strCache>
                <c:ptCount val="5"/>
                <c:pt idx="0">
                  <c:v>Administración pública</c:v>
                </c:pt>
                <c:pt idx="1">
                  <c:v>Sector Empresarial</c:v>
                </c:pt>
                <c:pt idx="2">
                  <c:v>Educación Superior</c:v>
                </c:pt>
                <c:pt idx="3">
                  <c:v>IPSFL</c:v>
                </c:pt>
                <c:pt idx="4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'12'!$G$5:$G$10</c15:sqref>
                  </c15:fullRef>
                </c:ext>
              </c:extLst>
              <c:f>('12'!$G$5:$G$7,'12'!$G$9:$G$10)</c:f>
              <c:numCache>
                <c:formatCode>0%</c:formatCode>
                <c:ptCount val="5"/>
                <c:pt idx="0">
                  <c:v>0.25524307834941395</c:v>
                </c:pt>
                <c:pt idx="1">
                  <c:v>0.26923987347095002</c:v>
                </c:pt>
                <c:pt idx="2">
                  <c:v>0.11707896162083364</c:v>
                </c:pt>
                <c:pt idx="3">
                  <c:v>0.21135167581232248</c:v>
                </c:pt>
                <c:pt idx="4">
                  <c:v>0.14017665525523618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9-4651-B1EC-57A9A34B8E69}"/>
            </c:ext>
          </c:extLst>
        </c:ser>
        <c:ser>
          <c:idx val="2"/>
          <c:order val="2"/>
          <c:tx>
            <c:strRef>
              <c:f>'12'!$H$4</c:f>
              <c:strCache>
                <c:ptCount val="1"/>
                <c:pt idx="0">
                  <c:v>No estaba relacionado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9C-4F6B-807F-98F3078897D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09C-4F6B-807F-98F3078897D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49-4651-B1EC-57A9A34B8E6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49-4651-B1EC-57A9A34B8E6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9C-4F6B-807F-98F3078897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'12'!$A$5:$A$10</c15:sqref>
                  </c15:fullRef>
                </c:ext>
              </c:extLst>
              <c:f>('12'!$A$5:$A$7,'12'!$A$9:$A$10)</c:f>
              <c:strCache>
                <c:ptCount val="5"/>
                <c:pt idx="0">
                  <c:v>Administración pública</c:v>
                </c:pt>
                <c:pt idx="1">
                  <c:v>Sector Empresarial</c:v>
                </c:pt>
                <c:pt idx="2">
                  <c:v>Educación Superior</c:v>
                </c:pt>
                <c:pt idx="3">
                  <c:v>IPSFL</c:v>
                </c:pt>
                <c:pt idx="4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'12'!$H$5:$H$10</c15:sqref>
                  </c15:fullRef>
                </c:ext>
              </c:extLst>
              <c:f>('12'!$H$5:$H$7,'12'!$H$9:$H$10)</c:f>
              <c:numCache>
                <c:formatCode>0%</c:formatCode>
                <c:ptCount val="5"/>
                <c:pt idx="0">
                  <c:v>2.2169034612666203E-2</c:v>
                </c:pt>
                <c:pt idx="1">
                  <c:v>0.13792037734944324</c:v>
                </c:pt>
                <c:pt idx="2">
                  <c:v>1.3743296654764696E-2</c:v>
                </c:pt>
                <c:pt idx="3">
                  <c:v>1.1859254934528591E-2</c:v>
                </c:pt>
                <c:pt idx="4">
                  <c:v>2.43868720557575E-2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49-4651-B1EC-57A9A34B8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401039"/>
        <c:axId val="76396879"/>
      </c:barChart>
      <c:catAx>
        <c:axId val="76401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6396879"/>
        <c:crosses val="autoZero"/>
        <c:auto val="1"/>
        <c:lblAlgn val="ctr"/>
        <c:lblOffset val="100"/>
        <c:noMultiLvlLbl val="0"/>
      </c:catAx>
      <c:valAx>
        <c:axId val="7639687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respecto al total de personas con empleo principal en cada sector</a:t>
                </a:r>
              </a:p>
            </c:rich>
          </c:tx>
          <c:layout>
            <c:manualLayout>
              <c:xMode val="edge"/>
              <c:yMode val="edge"/>
              <c:x val="0"/>
              <c:y val="0.131666666666666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6401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000"/>
              <a:t>Doctorados que investigan y salario promedio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Doctorados que investigan y salario promedio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'13'!$A$5:$A$7</c:f>
              <c:strCache>
                <c:ptCount val="3"/>
                <c:pt idx="0">
                  <c:v>Investiga</c:v>
                </c:pt>
                <c:pt idx="1">
                  <c:v>No investiga</c:v>
                </c:pt>
                <c:pt idx="2">
                  <c:v>Total</c:v>
                </c:pt>
              </c:strCache>
            </c:strRef>
          </c:cat>
          <c:val>
            <c:numRef>
              <c:f>'13'!$B$5:$B$6</c:f>
              <c:numCache>
                <c:formatCode>0</c:formatCode>
                <c:ptCount val="2"/>
                <c:pt idx="0">
                  <c:v>13766.855964183807</c:v>
                </c:pt>
                <c:pt idx="1">
                  <c:v>3777.7290163040161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9-4FB3-A494-B53C1ABFD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9068864"/>
        <c:axId val="1089069696"/>
      </c:barChart>
      <c:catAx>
        <c:axId val="108906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89069696"/>
        <c:crosses val="autoZero"/>
        <c:auto val="1"/>
        <c:lblAlgn val="ctr"/>
        <c:lblOffset val="100"/>
        <c:noMultiLvlLbl val="0"/>
      </c:catAx>
      <c:valAx>
        <c:axId val="108906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Número de personas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300791046952464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8906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050"/>
              <a:t>Porcentaje de personas que investigan según área de conocimiento de los estudios de doctorado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'13'!$E$16</c:f>
              <c:strCache>
                <c:ptCount val="1"/>
                <c:pt idx="0">
                  <c:v>Investiga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'13'!$A$17:$A$22</c:f>
              <c:strCache>
                <c:ptCount val="6"/>
                <c:pt idx="0">
                  <c:v>Ciencias naturales</c:v>
                </c:pt>
                <c:pt idx="1">
                  <c:v>Ingeniería y tecnología</c:v>
                </c:pt>
                <c:pt idx="2">
                  <c:v>Ciencias médicas y de la salud</c:v>
                </c:pt>
                <c:pt idx="3">
                  <c:v>Ciencias agrícolas y veterinarias</c:v>
                </c:pt>
                <c:pt idx="4">
                  <c:v>Ciencias sociales</c:v>
                </c:pt>
                <c:pt idx="5">
                  <c:v>Humanidades</c:v>
                </c:pt>
              </c:strCache>
            </c:strRef>
          </c:cat>
          <c:val>
            <c:numRef>
              <c:f>'13'!$E$17:$E$22</c:f>
              <c:numCache>
                <c:formatCode>0%</c:formatCode>
                <c:ptCount val="6"/>
                <c:pt idx="0">
                  <c:v>0.84892487335393874</c:v>
                </c:pt>
                <c:pt idx="1">
                  <c:v>0.87439861488552284</c:v>
                </c:pt>
                <c:pt idx="2">
                  <c:v>0.74500723827025606</c:v>
                </c:pt>
                <c:pt idx="3">
                  <c:v>0.89146558225715911</c:v>
                </c:pt>
                <c:pt idx="4">
                  <c:v>0.68042652266792591</c:v>
                </c:pt>
                <c:pt idx="5">
                  <c:v>0.6266206951131198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88-4525-BB1E-6D620D460E10}"/>
            </c:ext>
          </c:extLst>
        </c:ser>
        <c:ser>
          <c:idx val="4"/>
          <c:order val="1"/>
          <c:tx>
            <c:strRef>
              <c:f>'13'!$F$16</c:f>
              <c:strCache>
                <c:ptCount val="1"/>
                <c:pt idx="0">
                  <c:v>No investiga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'13'!$A$17:$A$22</c:f>
              <c:strCache>
                <c:ptCount val="6"/>
                <c:pt idx="0">
                  <c:v>Ciencias naturales</c:v>
                </c:pt>
                <c:pt idx="1">
                  <c:v>Ingeniería y tecnología</c:v>
                </c:pt>
                <c:pt idx="2">
                  <c:v>Ciencias médicas y de la salud</c:v>
                </c:pt>
                <c:pt idx="3">
                  <c:v>Ciencias agrícolas y veterinarias</c:v>
                </c:pt>
                <c:pt idx="4">
                  <c:v>Ciencias sociales</c:v>
                </c:pt>
                <c:pt idx="5">
                  <c:v>Humanidades</c:v>
                </c:pt>
              </c:strCache>
            </c:strRef>
          </c:cat>
          <c:val>
            <c:numRef>
              <c:f>'13'!$F$17:$F$22</c:f>
              <c:numCache>
                <c:formatCode>0%</c:formatCode>
                <c:ptCount val="6"/>
                <c:pt idx="0">
                  <c:v>0.15107512664606124</c:v>
                </c:pt>
                <c:pt idx="1">
                  <c:v>0.12560138511447716</c:v>
                </c:pt>
                <c:pt idx="2">
                  <c:v>0.25499276172974394</c:v>
                </c:pt>
                <c:pt idx="3">
                  <c:v>0.10853441774284091</c:v>
                </c:pt>
                <c:pt idx="4">
                  <c:v>0.31957347733207409</c:v>
                </c:pt>
                <c:pt idx="5">
                  <c:v>0.37337930488688026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88-4525-BB1E-6D620D460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1169679"/>
        <c:axId val="1931155951"/>
      </c:barChart>
      <c:catAx>
        <c:axId val="1931169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31155951"/>
        <c:crosses val="autoZero"/>
        <c:auto val="1"/>
        <c:lblAlgn val="ctr"/>
        <c:lblOffset val="100"/>
        <c:noMultiLvlLbl val="0"/>
      </c:catAx>
      <c:valAx>
        <c:axId val="193115595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31169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52626269290363159"/>
          <c:y val="0.21129629629629629"/>
          <c:w val="0.42157766394847063"/>
          <c:h val="0.581119130941965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'13'!$A$26:$D$26</c:f>
              <c:strCache>
                <c:ptCount val="1"/>
                <c:pt idx="0">
                  <c:v>¿Por qué razón usted no estaba trabajando como investigador al 1 de diciembre de 2019?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'13'!$A$28:$A$33</c:f>
              <c:strCache>
                <c:ptCount val="6"/>
                <c:pt idx="0">
                  <c:v>Sin interés en la investigación</c:v>
                </c:pt>
                <c:pt idx="1">
                  <c:v>Pocas oportunidades laborales en investigación</c:v>
                </c:pt>
                <c:pt idx="2">
                  <c:v>No hay una estructura de desarrollo de una carrera de investigador</c:v>
                </c:pt>
                <c:pt idx="3">
                  <c:v>Baja remuneración </c:v>
                </c:pt>
                <c:pt idx="4">
                  <c:v>Condiciones laborales desventajosas</c:v>
                </c:pt>
                <c:pt idx="5">
                  <c:v>Bajo reconocimiento público en la carrera de investigador</c:v>
                </c:pt>
              </c:strCache>
            </c:strRef>
          </c:cat>
          <c:val>
            <c:numRef>
              <c:f>'13'!$D$28:$D$33</c:f>
              <c:numCache>
                <c:formatCode>0%</c:formatCode>
                <c:ptCount val="6"/>
                <c:pt idx="0">
                  <c:v>9.3292326630514871E-2</c:v>
                </c:pt>
                <c:pt idx="1">
                  <c:v>0.61486563390377325</c:v>
                </c:pt>
                <c:pt idx="2">
                  <c:v>0.54171719781215433</c:v>
                </c:pt>
                <c:pt idx="3">
                  <c:v>0.33748814206279926</c:v>
                </c:pt>
                <c:pt idx="4">
                  <c:v>0.45024664739861153</c:v>
                </c:pt>
                <c:pt idx="5">
                  <c:v>0.32552308248863199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3-475F-BE0B-E16B9F6E8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53922591"/>
        <c:axId val="1053922175"/>
      </c:barChart>
      <c:catAx>
        <c:axId val="1053922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53922175"/>
        <c:crosses val="autoZero"/>
        <c:auto val="1"/>
        <c:lblAlgn val="ctr"/>
        <c:lblOffset val="100"/>
        <c:noMultiLvlLbl val="0"/>
      </c:catAx>
      <c:valAx>
        <c:axId val="1053922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900" b="0" i="0" baseline="0">
                    <a:effectLst/>
                  </a:rPr>
                  <a:t>Porcentaje respecto al total que trabajaba pero no como investigador</a:t>
                </a:r>
                <a:endParaRPr lang="es-CL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7675"/>
              <c:y val="0.881296296296296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53922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tx>
            <c:v>Región de estudio del doctorado de las personas residentes en Chile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5A-4829-9CB0-0065C698F8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5A-4829-9CB0-0065C698F8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5A-4829-9CB0-0065C698F8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('14'!$A$19,'14'!$A$20,'14'!$A$22)</c:f>
              <c:strCache>
                <c:ptCount val="3"/>
                <c:pt idx="0">
                  <c:v>Metropolitana</c:v>
                </c:pt>
                <c:pt idx="1">
                  <c:v>Regiones no RM</c:v>
                </c:pt>
                <c:pt idx="2">
                  <c:v>Fuera de Chile</c:v>
                </c:pt>
              </c:strCache>
            </c:strRef>
          </c:cat>
          <c:val>
            <c:numRef>
              <c:f>('14'!$C$19,'14'!$C$20,'14'!$C$22)</c:f>
              <c:numCache>
                <c:formatCode>0%</c:formatCode>
                <c:ptCount val="3"/>
                <c:pt idx="0">
                  <c:v>0.33140253983872053</c:v>
                </c:pt>
                <c:pt idx="1">
                  <c:v>0.18102702645176827</c:v>
                </c:pt>
                <c:pt idx="2">
                  <c:v>0.4875704337095112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4-4F17-8BEF-07A4CB6C2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4842626247855714"/>
          <c:y val="0.24157407407407408"/>
          <c:w val="0.82591028114435872"/>
          <c:h val="0.45066272965879267"/>
        </c:manualLayout>
      </c:layout>
      <c:barChart>
        <c:barDir val="col"/>
        <c:grouping val="clustered"/>
        <c:varyColors val="0"/>
        <c:ser>
          <c:idx val="0"/>
          <c:order val="0"/>
          <c:tx>
            <c:v>Doctorados trabajando (empleo principal) en cada región como porcentaje del total de personas trabajando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'14'!$A$4:$A$19</c:f>
              <c:strCache>
                <c:ptCount val="16"/>
                <c:pt idx="0">
                  <c:v>Arica y Parinacota</c:v>
                </c:pt>
                <c:pt idx="1">
                  <c:v>Tarapacá</c:v>
                </c:pt>
                <c:pt idx="2">
                  <c:v>Antofagasta</c:v>
                </c:pt>
                <c:pt idx="3">
                  <c:v>Atacama</c:v>
                </c:pt>
                <c:pt idx="4">
                  <c:v>Coquimbo</c:v>
                </c:pt>
                <c:pt idx="5">
                  <c:v>Valparaíso</c:v>
                </c:pt>
                <c:pt idx="6">
                  <c:v>O'Higgins</c:v>
                </c:pt>
                <c:pt idx="7">
                  <c:v>Maule</c:v>
                </c:pt>
                <c:pt idx="8">
                  <c:v>Ñuble</c:v>
                </c:pt>
                <c:pt idx="9">
                  <c:v>Biobío</c:v>
                </c:pt>
                <c:pt idx="10">
                  <c:v>La Araucanía</c:v>
                </c:pt>
                <c:pt idx="11">
                  <c:v>Los Ríos</c:v>
                </c:pt>
                <c:pt idx="12">
                  <c:v>Los Lagos</c:v>
                </c:pt>
                <c:pt idx="13">
                  <c:v>Aysén</c:v>
                </c:pt>
                <c:pt idx="14">
                  <c:v>Magallanes</c:v>
                </c:pt>
                <c:pt idx="15">
                  <c:v>Metropolitana</c:v>
                </c:pt>
              </c:strCache>
            </c:strRef>
          </c:cat>
          <c:val>
            <c:numRef>
              <c:f>'14'!$M$4:$M$19</c:f>
              <c:numCache>
                <c:formatCode>0.00%</c:formatCode>
                <c:ptCount val="16"/>
                <c:pt idx="0">
                  <c:v>1.4185544034585171E-3</c:v>
                </c:pt>
                <c:pt idx="1">
                  <c:v>4.8427209849657272E-4</c:v>
                </c:pt>
                <c:pt idx="2">
                  <c:v>1.2309022831485793E-3</c:v>
                </c:pt>
                <c:pt idx="3">
                  <c:v>6.2985479039149618E-4</c:v>
                </c:pt>
                <c:pt idx="4">
                  <c:v>6.9097048413536771E-4</c:v>
                </c:pt>
                <c:pt idx="5">
                  <c:v>2.1529985796483464E-3</c:v>
                </c:pt>
                <c:pt idx="6">
                  <c:v>2.9696641436417287E-4</c:v>
                </c:pt>
                <c:pt idx="7">
                  <c:v>1.2910950422993916E-3</c:v>
                </c:pt>
                <c:pt idx="8">
                  <c:v>1.4056328596889537E-3</c:v>
                </c:pt>
                <c:pt idx="9">
                  <c:v>2.7186998732221085E-3</c:v>
                </c:pt>
                <c:pt idx="10">
                  <c:v>1.325983043783366E-3</c:v>
                </c:pt>
                <c:pt idx="11">
                  <c:v>3.9284245950009043E-3</c:v>
                </c:pt>
                <c:pt idx="12">
                  <c:v>8.1056422003671254E-4</c:v>
                </c:pt>
                <c:pt idx="13">
                  <c:v>8.4044251743609002E-4</c:v>
                </c:pt>
                <c:pt idx="14">
                  <c:v>2.0684944992235455E-3</c:v>
                </c:pt>
                <c:pt idx="15">
                  <c:v>2.329107559575334E-3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5-4E5F-B4FD-74AC7E94F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5001391"/>
        <c:axId val="1604998895"/>
      </c:barChart>
      <c:catAx>
        <c:axId val="1605001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4998895"/>
        <c:crosses val="autoZero"/>
        <c:auto val="1"/>
        <c:lblAlgn val="ctr"/>
        <c:lblOffset val="100"/>
        <c:noMultiLvlLbl val="0"/>
      </c:catAx>
      <c:valAx>
        <c:axId val="160499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respecto al total de personas trabajando por región</a:t>
                </a:r>
              </a:p>
            </c:rich>
          </c:tx>
          <c:layout>
            <c:manualLayout>
              <c:xMode val="edge"/>
              <c:yMode val="edge"/>
              <c:x val="0"/>
              <c:y val="0.111944444444444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5001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Distribución</a:t>
            </a:r>
            <a:r>
              <a:rPr lang="es-CL" baseline="0"/>
              <a:t> por género de los doctorados por cada rango de edad</a:t>
            </a:r>
            <a:endParaRPr lang="es-C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'2'!$B$3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'2'!$A$4:$A$8</c:f>
              <c:strCache>
                <c:ptCount val="5"/>
                <c:pt idx="0">
                  <c:v>Menos de 35 años</c:v>
                </c:pt>
                <c:pt idx="1">
                  <c:v>35-44 años</c:v>
                </c:pt>
                <c:pt idx="2">
                  <c:v>45-54 años</c:v>
                </c:pt>
                <c:pt idx="3">
                  <c:v>55-64 años</c:v>
                </c:pt>
                <c:pt idx="4">
                  <c:v>65-69 años</c:v>
                </c:pt>
              </c:strCache>
            </c:strRef>
          </c:cat>
          <c:val>
            <c:numRef>
              <c:f>'2'!$F$4:$F$8</c:f>
              <c:numCache>
                <c:formatCode>0%</c:formatCode>
                <c:ptCount val="5"/>
                <c:pt idx="0">
                  <c:v>0.42275668068040145</c:v>
                </c:pt>
                <c:pt idx="1">
                  <c:v>0.39514052392442989</c:v>
                </c:pt>
                <c:pt idx="2">
                  <c:v>0.36080199183349176</c:v>
                </c:pt>
                <c:pt idx="3">
                  <c:v>0.29651954023779209</c:v>
                </c:pt>
                <c:pt idx="4">
                  <c:v>0.24887328983003965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D-4723-882F-66DAACE224F9}"/>
            </c:ext>
          </c:extLst>
        </c:ser>
        <c:ser>
          <c:idx val="1"/>
          <c:order val="1"/>
          <c:tx>
            <c:strRef>
              <c:f>'2'!$C$3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'2'!$A$4:$A$8</c:f>
              <c:strCache>
                <c:ptCount val="5"/>
                <c:pt idx="0">
                  <c:v>Menos de 35 años</c:v>
                </c:pt>
                <c:pt idx="1">
                  <c:v>35-44 años</c:v>
                </c:pt>
                <c:pt idx="2">
                  <c:v>45-54 años</c:v>
                </c:pt>
                <c:pt idx="3">
                  <c:v>55-64 años</c:v>
                </c:pt>
                <c:pt idx="4">
                  <c:v>65-69 años</c:v>
                </c:pt>
              </c:strCache>
            </c:strRef>
          </c:cat>
          <c:val>
            <c:numRef>
              <c:f>'2'!$G$4:$G$8</c:f>
              <c:numCache>
                <c:formatCode>0%</c:formatCode>
                <c:ptCount val="5"/>
                <c:pt idx="0">
                  <c:v>0.57724331931959849</c:v>
                </c:pt>
                <c:pt idx="1">
                  <c:v>0.60387590769038413</c:v>
                </c:pt>
                <c:pt idx="2">
                  <c:v>0.63919800816650818</c:v>
                </c:pt>
                <c:pt idx="3">
                  <c:v>0.70092234899943617</c:v>
                </c:pt>
                <c:pt idx="4">
                  <c:v>0.75112671016996035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0D-4723-882F-66DAACE224F9}"/>
            </c:ext>
          </c:extLst>
        </c:ser>
        <c:ser>
          <c:idx val="2"/>
          <c:order val="2"/>
          <c:tx>
            <c:strRef>
              <c:f>'2'!$D$3</c:f>
              <c:strCache>
                <c:ptCount val="1"/>
                <c:pt idx="0">
                  <c:v>Otro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'2'!$A$4:$A$8</c:f>
              <c:strCache>
                <c:ptCount val="5"/>
                <c:pt idx="0">
                  <c:v>Menos de 35 años</c:v>
                </c:pt>
                <c:pt idx="1">
                  <c:v>35-44 años</c:v>
                </c:pt>
                <c:pt idx="2">
                  <c:v>45-54 años</c:v>
                </c:pt>
                <c:pt idx="3">
                  <c:v>55-64 años</c:v>
                </c:pt>
                <c:pt idx="4">
                  <c:v>65-69 años</c:v>
                </c:pt>
              </c:strCache>
            </c:strRef>
          </c:cat>
          <c:val>
            <c:numRef>
              <c:f>'2'!$H$4:$H$8</c:f>
              <c:numCache>
                <c:formatCode>0%</c:formatCode>
                <c:ptCount val="5"/>
                <c:pt idx="0">
                  <c:v>0</c:v>
                </c:pt>
                <c:pt idx="1">
                  <c:v>9.8356838518603453E-4</c:v>
                </c:pt>
                <c:pt idx="2">
                  <c:v>0</c:v>
                </c:pt>
                <c:pt idx="3">
                  <c:v>2.558110762771665E-3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0D-4723-882F-66DAACE22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673056"/>
        <c:axId val="339680960"/>
      </c:barChart>
      <c:catAx>
        <c:axId val="33967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39680960"/>
        <c:crosses val="autoZero"/>
        <c:auto val="1"/>
        <c:lblAlgn val="ctr"/>
        <c:lblOffset val="100"/>
        <c:noMultiLvlLbl val="0"/>
      </c:catAx>
      <c:valAx>
        <c:axId val="3396809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respecto al 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3967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Regiones de Chile según proporción de doctorados en su población y gasto I+D respecto al PIB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BACCE54-43E5-4C15-B61E-2EB1BC50ABFB}" type="CELLRANGE">
                      <a:rPr lang="en-US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AB6-447C-81C1-6B156907C1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9C501B2-5B5F-4848-BDE3-0C511F93CFA9}" type="CELLRANGE">
                      <a:rPr lang="es-CL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AB6-447C-81C1-6B156907C17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C44CDA5-7EA4-4A81-8E42-688A04F3AC21}" type="CELLRANGE">
                      <a:rPr lang="es-CL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AB6-447C-81C1-6B156907C17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6E0C766-1EAB-4CA5-8B70-7BFE48F03552}" type="CELLRANGE">
                      <a:rPr lang="es-CL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AB6-447C-81C1-6B156907C17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2F89CF4-0AC3-499F-AEF1-F5E82B8AAF32}" type="CELLRANGE">
                      <a:rPr lang="es-CL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AB6-447C-81C1-6B156907C17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8048CAD-B1D2-4412-9C2F-099694EC8313}" type="CELLRANGE">
                      <a:rPr lang="es-CL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AB6-447C-81C1-6B156907C17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24D3E26-785C-41A6-8F18-E066EF37DE8F}" type="CELLRANGE">
                      <a:rPr lang="es-CL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AB6-447C-81C1-6B156907C17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00E247E-C2D6-414D-879E-F0395BE50FD2}" type="CELLRANGE">
                      <a:rPr lang="es-CL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AB6-447C-81C1-6B156907C17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AB6-447C-81C1-6B156907C17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84202D7-F242-4DB7-A9F2-DCA39F0BDD40}" type="CELLRANGE">
                      <a:rPr lang="es-CL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AB6-447C-81C1-6B156907C17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7D39214-F323-4B48-8E7C-686A4BFCC4B5}" type="CELLRANGE">
                      <a:rPr lang="es-CL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AB6-447C-81C1-6B156907C17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EF43A7B-CFAA-41AE-B580-96AFBAACF1B3}" type="CELLRANGE">
                      <a:rPr lang="es-CL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AB6-447C-81C1-6B156907C17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C4B2A0B-B1BE-4D94-A189-3F21D2D8FF59}" type="CELLRANGE">
                      <a:rPr lang="es-CL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AB6-447C-81C1-6B156907C17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60B4545-F7C5-4196-BA47-19822595BA7D}" type="CELLRANGE">
                      <a:rPr lang="es-CL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AB6-447C-81C1-6B156907C17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9E09504-1101-4D83-A32E-4B1BA26B51A8}" type="CELLRANGE">
                      <a:rPr lang="es-CL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AB6-447C-81C1-6B156907C17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CB569CD-82F4-46DB-9097-3238CB12A126}" type="CELLRANGE">
                      <a:rPr lang="es-CL"/>
                      <a:pPr/>
                      <a:t>[CELLRANGE]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AB6-447C-81C1-6B156907C1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'14'!$N$4:$N$19</c:f>
              <c:numCache>
                <c:formatCode>0.00%</c:formatCode>
                <c:ptCount val="16"/>
                <c:pt idx="0">
                  <c:v>1.4185544034585171E-3</c:v>
                </c:pt>
                <c:pt idx="1">
                  <c:v>4.8427209849657272E-4</c:v>
                </c:pt>
                <c:pt idx="2">
                  <c:v>1.2309022831485793E-3</c:v>
                </c:pt>
                <c:pt idx="3">
                  <c:v>6.2985479039149618E-4</c:v>
                </c:pt>
                <c:pt idx="4">
                  <c:v>6.9097048413536771E-4</c:v>
                </c:pt>
                <c:pt idx="5">
                  <c:v>2.1529985796483464E-3</c:v>
                </c:pt>
                <c:pt idx="6">
                  <c:v>2.9696641436417287E-4</c:v>
                </c:pt>
                <c:pt idx="7">
                  <c:v>1.2910950422993916E-3</c:v>
                </c:pt>
                <c:pt idx="9">
                  <c:v>2.1166964722958348E-3</c:v>
                </c:pt>
                <c:pt idx="10">
                  <c:v>1.325983043783366E-3</c:v>
                </c:pt>
                <c:pt idx="11">
                  <c:v>3.9284245950009043E-3</c:v>
                </c:pt>
                <c:pt idx="12">
                  <c:v>8.1056422003671254E-4</c:v>
                </c:pt>
                <c:pt idx="13">
                  <c:v>8.4044251743609002E-4</c:v>
                </c:pt>
                <c:pt idx="14">
                  <c:v>2.0684944992235455E-3</c:v>
                </c:pt>
                <c:pt idx="15">
                  <c:v>2.329107559575334E-3</c:v>
                </c:pt>
              </c:numCache>
            </c:numRef>
          </c:xVal>
          <c:yVal>
            <c:numRef>
              <c:f>'14'!$O$4:$O$19</c:f>
              <c:numCache>
                <c:formatCode>0.00%</c:formatCode>
                <c:ptCount val="16"/>
                <c:pt idx="0">
                  <c:v>1.2383518927925746E-2</c:v>
                </c:pt>
                <c:pt idx="1">
                  <c:v>5.7041752662344183E-4</c:v>
                </c:pt>
                <c:pt idx="2">
                  <c:v>9.6132621820783134E-4</c:v>
                </c:pt>
                <c:pt idx="3">
                  <c:v>1.5598475720364241E-3</c:v>
                </c:pt>
                <c:pt idx="4">
                  <c:v>2.4562235960794172E-3</c:v>
                </c:pt>
                <c:pt idx="5">
                  <c:v>3.4313852097973612E-3</c:v>
                </c:pt>
                <c:pt idx="6">
                  <c:v>1.9701093046841029E-3</c:v>
                </c:pt>
                <c:pt idx="7">
                  <c:v>1.5063057121403602E-3</c:v>
                </c:pt>
                <c:pt idx="9">
                  <c:v>4.5163588418148529E-3</c:v>
                </c:pt>
                <c:pt idx="10">
                  <c:v>3.0485635005638692E-3</c:v>
                </c:pt>
                <c:pt idx="11">
                  <c:v>6.974461923785793E-3</c:v>
                </c:pt>
                <c:pt idx="12">
                  <c:v>3.7233012365599999E-3</c:v>
                </c:pt>
                <c:pt idx="13">
                  <c:v>4.624137389571817E-3</c:v>
                </c:pt>
                <c:pt idx="14">
                  <c:v>6.3198265888886164E-3</c:v>
                </c:pt>
                <c:pt idx="15">
                  <c:v>4.8907946913986852E-3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'14'!$A$4:$A$19</c15:f>
                <c15:dlblRangeCache>
                  <c:ptCount val="16"/>
                  <c:pt idx="0">
                    <c:v>Arica y Parinacota</c:v>
                  </c:pt>
                  <c:pt idx="1">
                    <c:v>Tarapacá</c:v>
                  </c:pt>
                  <c:pt idx="2">
                    <c:v>Antofagasta</c:v>
                  </c:pt>
                  <c:pt idx="3">
                    <c:v>Atacama</c:v>
                  </c:pt>
                  <c:pt idx="4">
                    <c:v>Coquimbo</c:v>
                  </c:pt>
                  <c:pt idx="5">
                    <c:v>Valparaíso</c:v>
                  </c:pt>
                  <c:pt idx="6">
                    <c:v>O'Higgins</c:v>
                  </c:pt>
                  <c:pt idx="7">
                    <c:v>Maule</c:v>
                  </c:pt>
                  <c:pt idx="8">
                    <c:v>Ñuble</c:v>
                  </c:pt>
                  <c:pt idx="9">
                    <c:v>Biobío</c:v>
                  </c:pt>
                  <c:pt idx="10">
                    <c:v>La Araucanía</c:v>
                  </c:pt>
                  <c:pt idx="11">
                    <c:v>Los Ríos</c:v>
                  </c:pt>
                  <c:pt idx="12">
                    <c:v>Los Lagos</c:v>
                  </c:pt>
                  <c:pt idx="13">
                    <c:v>Aysén</c:v>
                  </c:pt>
                  <c:pt idx="14">
                    <c:v>Magallanes</c:v>
                  </c:pt>
                  <c:pt idx="15">
                    <c:v>Metropolitana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AB6-447C-81C1-6B156907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9833600"/>
        <c:axId val="1289835680"/>
      </c:scatterChart>
      <c:valAx>
        <c:axId val="1289833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800" b="0" i="0" baseline="0">
                    <a:effectLst/>
                  </a:rPr>
                  <a:t>Doctorados trabajando (empleo principal) en cada región como porcentaje del total de personas trabajando 2019</a:t>
                </a:r>
                <a:endParaRPr lang="es-CL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19616447944006998"/>
              <c:y val="0.88180555555555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89835680"/>
        <c:crosses val="autoZero"/>
        <c:crossBetween val="midCat"/>
      </c:valAx>
      <c:valAx>
        <c:axId val="128983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1000" b="0" i="0" baseline="0">
                    <a:effectLst/>
                  </a:rPr>
                  <a:t>Gasto en I+D ejecutado por región como porcentaje del PIB 2018</a:t>
                </a:r>
                <a:endParaRPr lang="es-CL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211342592592592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8983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tx>
            <c:v>Región de nacimiento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14-439C-B1FD-327F0CCE02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14-439C-B1FD-327F0CCE02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'14'!$A$19:$A$20</c:f>
              <c:strCache>
                <c:ptCount val="2"/>
                <c:pt idx="0">
                  <c:v>Metropolitana</c:v>
                </c:pt>
                <c:pt idx="1">
                  <c:v>Regiones no RM</c:v>
                </c:pt>
              </c:strCache>
            </c:strRef>
          </c:cat>
          <c:val>
            <c:numRef>
              <c:f>'14'!$F$19:$F$20</c:f>
              <c:numCache>
                <c:formatCode>0.0%</c:formatCode>
                <c:ptCount val="2"/>
                <c:pt idx="0">
                  <c:v>0.49760740635381695</c:v>
                </c:pt>
                <c:pt idx="1">
                  <c:v>0.50239259364618305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0-4694-A874-15238BF36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Región de trabajo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tx>
            <c:v>Región de trabajo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C1-44BB-954D-184A7124A3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C1-44BB-954D-184A7124A3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('14'!$J$21,'14'!$J$20)</c:f>
              <c:strCache>
                <c:ptCount val="2"/>
                <c:pt idx="0">
                  <c:v>Metropolitana</c:v>
                </c:pt>
                <c:pt idx="1">
                  <c:v>Regiones no RM</c:v>
                </c:pt>
              </c:strCache>
            </c:strRef>
          </c:cat>
          <c:val>
            <c:numRef>
              <c:f>('14'!$L$21,'14'!$L$20)</c:f>
              <c:numCache>
                <c:formatCode>0%</c:formatCode>
                <c:ptCount val="2"/>
                <c:pt idx="0">
                  <c:v>0.51823232057479041</c:v>
                </c:pt>
                <c:pt idx="1">
                  <c:v>0.48176767942520959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C1-44BB-954D-184A7124A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Doctorados según intención de irse de Chile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2"/>
          <c:order val="0"/>
          <c:tx>
            <c:strRef>
              <c:f>'16'!$I$4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A6-4D61-BD0C-6A43AB56E1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A6-4D61-BD0C-6A43AB56E1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A6-4D61-BD0C-6A43AB56E1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'16'!$F$5:$F$7</c:f>
              <c:strCache>
                <c:ptCount val="3"/>
                <c:pt idx="0">
                  <c:v>Sí, permanentemente</c:v>
                </c:pt>
                <c:pt idx="1">
                  <c:v>Sí, temporalmente</c:v>
                </c:pt>
                <c:pt idx="2">
                  <c:v>No</c:v>
                </c:pt>
              </c:strCache>
            </c:strRef>
          </c:cat>
          <c:val>
            <c:numRef>
              <c:f>'16'!$I$5:$I$7</c:f>
              <c:numCache>
                <c:formatCode>0%</c:formatCode>
                <c:ptCount val="3"/>
                <c:pt idx="0">
                  <c:v>3.0746964446389118E-2</c:v>
                </c:pt>
                <c:pt idx="1">
                  <c:v>0.1006374070756673</c:v>
                </c:pt>
                <c:pt idx="2">
                  <c:v>0.8686156284779436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7A-4A12-A12B-63D951C24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29338801399825021"/>
          <c:y val="0.18094120353215157"/>
          <c:w val="0.65705643044619422"/>
          <c:h val="0.76802278943883251"/>
        </c:manualLayout>
      </c:layout>
      <c:barChart>
        <c:barDir val="bar"/>
        <c:grouping val="clustered"/>
        <c:varyColors val="0"/>
        <c:ser>
          <c:idx val="0"/>
          <c:order val="0"/>
          <c:tx>
            <c:v>Doctorados que desean irse de Chile según país al que planean irse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'16'!$A$21:$A$52</c:f>
              <c:strCache>
                <c:ptCount val="32"/>
                <c:pt idx="0">
                  <c:v>No lo tengo definido aún</c:v>
                </c:pt>
                <c:pt idx="1">
                  <c:v>Estados Unidos</c:v>
                </c:pt>
                <c:pt idx="2">
                  <c:v>España</c:v>
                </c:pt>
                <c:pt idx="3">
                  <c:v>Alemania</c:v>
                </c:pt>
                <c:pt idx="4">
                  <c:v>Reino Unido</c:v>
                </c:pt>
                <c:pt idx="5">
                  <c:v>Canadá</c:v>
                </c:pt>
                <c:pt idx="6">
                  <c:v>Francia</c:v>
                </c:pt>
                <c:pt idx="7">
                  <c:v>Italia</c:v>
                </c:pt>
                <c:pt idx="8">
                  <c:v>Brasil</c:v>
                </c:pt>
                <c:pt idx="9">
                  <c:v>Australia</c:v>
                </c:pt>
                <c:pt idx="10">
                  <c:v>Países Bajos</c:v>
                </c:pt>
                <c:pt idx="11">
                  <c:v>México</c:v>
                </c:pt>
                <c:pt idx="12">
                  <c:v>Finlandia</c:v>
                </c:pt>
                <c:pt idx="13">
                  <c:v>Nueva Zelanda</c:v>
                </c:pt>
                <c:pt idx="14">
                  <c:v>Bélgica</c:v>
                </c:pt>
                <c:pt idx="15">
                  <c:v>Portugal</c:v>
                </c:pt>
                <c:pt idx="16">
                  <c:v>Costa Rica</c:v>
                </c:pt>
                <c:pt idx="17">
                  <c:v>Japón</c:v>
                </c:pt>
                <c:pt idx="18">
                  <c:v>Noruega</c:v>
                </c:pt>
                <c:pt idx="19">
                  <c:v>Suecia</c:v>
                </c:pt>
                <c:pt idx="20">
                  <c:v>Colombia</c:v>
                </c:pt>
                <c:pt idx="21">
                  <c:v>Corea del Sur</c:v>
                </c:pt>
                <c:pt idx="22">
                  <c:v>Ecuador</c:v>
                </c:pt>
                <c:pt idx="23">
                  <c:v>Irlanda</c:v>
                </c:pt>
                <c:pt idx="24">
                  <c:v>Polonia</c:v>
                </c:pt>
                <c:pt idx="25">
                  <c:v>Argentina</c:v>
                </c:pt>
                <c:pt idx="26">
                  <c:v>Singapur</c:v>
                </c:pt>
                <c:pt idx="27">
                  <c:v>China</c:v>
                </c:pt>
                <c:pt idx="28">
                  <c:v>Suiza</c:v>
                </c:pt>
                <c:pt idx="29">
                  <c:v>República Checa</c:v>
                </c:pt>
                <c:pt idx="30">
                  <c:v>Bolivia</c:v>
                </c:pt>
                <c:pt idx="31">
                  <c:v>Perú</c:v>
                </c:pt>
              </c:strCache>
            </c:strRef>
          </c:cat>
          <c:val>
            <c:numRef>
              <c:f>'16'!$B$21:$B$52</c:f>
              <c:numCache>
                <c:formatCode>0</c:formatCode>
                <c:ptCount val="32"/>
                <c:pt idx="0">
                  <c:v>457.81172037124634</c:v>
                </c:pt>
                <c:pt idx="1">
                  <c:v>398.57711791992188</c:v>
                </c:pt>
                <c:pt idx="2">
                  <c:v>390.077965259552</c:v>
                </c:pt>
                <c:pt idx="3">
                  <c:v>262.30111980438232</c:v>
                </c:pt>
                <c:pt idx="4">
                  <c:v>187.95468378067017</c:v>
                </c:pt>
                <c:pt idx="5">
                  <c:v>112.93450784683228</c:v>
                </c:pt>
                <c:pt idx="6">
                  <c:v>105.24384307861328</c:v>
                </c:pt>
                <c:pt idx="7">
                  <c:v>67.733755111694336</c:v>
                </c:pt>
                <c:pt idx="8">
                  <c:v>52.756669521331787</c:v>
                </c:pt>
                <c:pt idx="9">
                  <c:v>52.352425575256348</c:v>
                </c:pt>
                <c:pt idx="10">
                  <c:v>37.779583930969238</c:v>
                </c:pt>
                <c:pt idx="11">
                  <c:v>30.088919162750244</c:v>
                </c:pt>
                <c:pt idx="12">
                  <c:v>22.667750358581543</c:v>
                </c:pt>
                <c:pt idx="13">
                  <c:v>22.533002376556396</c:v>
                </c:pt>
                <c:pt idx="14">
                  <c:v>22.533002376556396</c:v>
                </c:pt>
                <c:pt idx="15">
                  <c:v>22.39825439453125</c:v>
                </c:pt>
                <c:pt idx="16">
                  <c:v>22.39825439453125</c:v>
                </c:pt>
                <c:pt idx="17">
                  <c:v>15.111833572387695</c:v>
                </c:pt>
                <c:pt idx="18">
                  <c:v>15.111833572387695</c:v>
                </c:pt>
                <c:pt idx="19">
                  <c:v>15.111833572387695</c:v>
                </c:pt>
                <c:pt idx="20">
                  <c:v>14.977085590362549</c:v>
                </c:pt>
                <c:pt idx="21">
                  <c:v>7.5559167861938477</c:v>
                </c:pt>
                <c:pt idx="22">
                  <c:v>7.5559167861938477</c:v>
                </c:pt>
                <c:pt idx="23">
                  <c:v>7.5559167861938477</c:v>
                </c:pt>
                <c:pt idx="24">
                  <c:v>7.5559167861938477</c:v>
                </c:pt>
                <c:pt idx="25">
                  <c:v>7.5559167861938477</c:v>
                </c:pt>
                <c:pt idx="26">
                  <c:v>7.5559167861938477</c:v>
                </c:pt>
                <c:pt idx="27">
                  <c:v>7.5559167861938477</c:v>
                </c:pt>
                <c:pt idx="28">
                  <c:v>7.5559167861938477</c:v>
                </c:pt>
                <c:pt idx="29">
                  <c:v>7.4211688041687012</c:v>
                </c:pt>
                <c:pt idx="30">
                  <c:v>7.4211688041687012</c:v>
                </c:pt>
                <c:pt idx="31">
                  <c:v>7.4211688041687012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F-48BE-AA56-80F48C5A4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55061120"/>
        <c:axId val="1255062368"/>
      </c:barChart>
      <c:catAx>
        <c:axId val="1255061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55062368"/>
        <c:crosses val="autoZero"/>
        <c:auto val="1"/>
        <c:lblAlgn val="ctr"/>
        <c:lblOffset val="100"/>
        <c:noMultiLvlLbl val="0"/>
      </c:catAx>
      <c:valAx>
        <c:axId val="12550623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Número de personas</a:t>
                </a:r>
              </a:p>
            </c:rich>
          </c:tx>
          <c:layout>
            <c:manualLayout>
              <c:xMode val="edge"/>
              <c:yMode val="edge"/>
              <c:x val="0.4954717847769029"/>
              <c:y val="0.109629609647563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5506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100" b="1"/>
              <a:t>Total personas con grado de doctor según año de egreso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5971981627296589"/>
          <c:y val="0.16041666666666668"/>
          <c:w val="0.8097246281714785"/>
          <c:h val="0.6813272820064159"/>
        </c:manualLayout>
      </c:layout>
      <c:barChart>
        <c:barDir val="col"/>
        <c:grouping val="clustered"/>
        <c:varyColors val="0"/>
        <c:ser>
          <c:idx val="0"/>
          <c:order val="0"/>
          <c:tx>
            <c:v>Total personas con grado de doctor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'3'!$A$5:$A$10</c:f>
              <c:strCache>
                <c:ptCount val="6"/>
                <c:pt idx="0">
                  <c:v>Antes de 1995</c:v>
                </c:pt>
                <c:pt idx="1">
                  <c:v>1995-1999</c:v>
                </c:pt>
                <c:pt idx="2">
                  <c:v>2000-2004</c:v>
                </c:pt>
                <c:pt idx="3">
                  <c:v>2005-2009</c:v>
                </c:pt>
                <c:pt idx="4">
                  <c:v>2010-2014</c:v>
                </c:pt>
                <c:pt idx="5">
                  <c:v>2015-2019</c:v>
                </c:pt>
              </c:strCache>
            </c:strRef>
          </c:cat>
          <c:val>
            <c:numRef>
              <c:f>'3'!$E$5:$E$10</c:f>
              <c:numCache>
                <c:formatCode>0</c:formatCode>
                <c:ptCount val="6"/>
                <c:pt idx="0">
                  <c:v>1241.7405943870544</c:v>
                </c:pt>
                <c:pt idx="1">
                  <c:v>1030.3096723556519</c:v>
                </c:pt>
                <c:pt idx="2">
                  <c:v>1924.7475905418396</c:v>
                </c:pt>
                <c:pt idx="3">
                  <c:v>2920.9259042739868</c:v>
                </c:pt>
                <c:pt idx="4">
                  <c:v>5139.1515474319458</c:v>
                </c:pt>
                <c:pt idx="5">
                  <c:v>6095.1248135566711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7-4144-9270-F4B2D2B60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1606511"/>
        <c:axId val="2072393711"/>
      </c:barChart>
      <c:catAx>
        <c:axId val="53160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72393711"/>
        <c:crosses val="autoZero"/>
        <c:auto val="1"/>
        <c:lblAlgn val="ctr"/>
        <c:lblOffset val="100"/>
        <c:noMultiLvlLbl val="0"/>
      </c:catAx>
      <c:valAx>
        <c:axId val="207239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900"/>
                  <a:t>Número de personas con grado de doctor en Chile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8.83023476232137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31606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100" b="1"/>
              <a:t>Distribución</a:t>
            </a:r>
            <a:r>
              <a:rPr lang="es-CL" sz="1100" b="1" baseline="0"/>
              <a:t> por género según año de egreso de las personas con grado de doctor</a:t>
            </a:r>
            <a:endParaRPr lang="es-CL" sz="1100" b="1"/>
          </a:p>
        </c:rich>
      </c:tx>
      <c:layout>
        <c:manualLayout>
          <c:xMode val="edge"/>
          <c:yMode val="edge"/>
          <c:x val="0.145708223972003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5545603674540681"/>
          <c:y val="0.16041666666666668"/>
          <c:w val="0.81398840769903769"/>
          <c:h val="0.64023877223680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'3'!$F$4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'3'!$A$5:$A$10</c:f>
              <c:strCache>
                <c:ptCount val="6"/>
                <c:pt idx="0">
                  <c:v>Antes de 1995</c:v>
                </c:pt>
                <c:pt idx="1">
                  <c:v>1995-1999</c:v>
                </c:pt>
                <c:pt idx="2">
                  <c:v>2000-2004</c:v>
                </c:pt>
                <c:pt idx="3">
                  <c:v>2005-2009</c:v>
                </c:pt>
                <c:pt idx="4">
                  <c:v>2010-2014</c:v>
                </c:pt>
                <c:pt idx="5">
                  <c:v>2015-2019</c:v>
                </c:pt>
              </c:strCache>
            </c:strRef>
          </c:cat>
          <c:val>
            <c:numRef>
              <c:f>'3'!$F$5:$F$10</c:f>
              <c:numCache>
                <c:formatCode>0%</c:formatCode>
                <c:ptCount val="6"/>
                <c:pt idx="0">
                  <c:v>0.772787356863609</c:v>
                </c:pt>
                <c:pt idx="1">
                  <c:v>0.74069730284173074</c:v>
                </c:pt>
                <c:pt idx="2">
                  <c:v>0.73010392695409543</c:v>
                </c:pt>
                <c:pt idx="3">
                  <c:v>0.65437382309020853</c:v>
                </c:pt>
                <c:pt idx="4">
                  <c:v>0.60574935126547536</c:v>
                </c:pt>
                <c:pt idx="5">
                  <c:v>0.56528753059182268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5-4482-B101-423ABDBC38CB}"/>
            </c:ext>
          </c:extLst>
        </c:ser>
        <c:ser>
          <c:idx val="1"/>
          <c:order val="1"/>
          <c:tx>
            <c:strRef>
              <c:f>'3'!$G$4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'3'!$A$5:$A$10</c:f>
              <c:strCache>
                <c:ptCount val="6"/>
                <c:pt idx="0">
                  <c:v>Antes de 1995</c:v>
                </c:pt>
                <c:pt idx="1">
                  <c:v>1995-1999</c:v>
                </c:pt>
                <c:pt idx="2">
                  <c:v>2000-2004</c:v>
                </c:pt>
                <c:pt idx="3">
                  <c:v>2005-2009</c:v>
                </c:pt>
                <c:pt idx="4">
                  <c:v>2010-2014</c:v>
                </c:pt>
                <c:pt idx="5">
                  <c:v>2015-2019</c:v>
                </c:pt>
              </c:strCache>
            </c:strRef>
          </c:cat>
          <c:val>
            <c:numRef>
              <c:f>'3'!$G$5:$G$10</c:f>
              <c:numCache>
                <c:formatCode>0%</c:formatCode>
                <c:ptCount val="6"/>
                <c:pt idx="0">
                  <c:v>0.22112770331856726</c:v>
                </c:pt>
                <c:pt idx="1">
                  <c:v>0.25930269715826926</c:v>
                </c:pt>
                <c:pt idx="2">
                  <c:v>0.26989607304590452</c:v>
                </c:pt>
                <c:pt idx="3">
                  <c:v>0.34562617690979147</c:v>
                </c:pt>
                <c:pt idx="4">
                  <c:v>0.39278038331883169</c:v>
                </c:pt>
                <c:pt idx="5">
                  <c:v>0.43471246940817726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75-4482-B101-423ABDBC38CB}"/>
            </c:ext>
          </c:extLst>
        </c:ser>
        <c:ser>
          <c:idx val="2"/>
          <c:order val="2"/>
          <c:tx>
            <c:v>Otro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'3'!$A$5:$A$10</c:f>
              <c:strCache>
                <c:ptCount val="6"/>
                <c:pt idx="0">
                  <c:v>Antes de 1995</c:v>
                </c:pt>
                <c:pt idx="1">
                  <c:v>1995-1999</c:v>
                </c:pt>
                <c:pt idx="2">
                  <c:v>2000-2004</c:v>
                </c:pt>
                <c:pt idx="3">
                  <c:v>2005-2009</c:v>
                </c:pt>
                <c:pt idx="4">
                  <c:v>2010-2014</c:v>
                </c:pt>
                <c:pt idx="5">
                  <c:v>2015-2019</c:v>
                </c:pt>
              </c:strCache>
            </c:strRef>
          </c:cat>
          <c:val>
            <c:numRef>
              <c:f>'3'!$H$5:$H$10</c:f>
              <c:numCache>
                <c:formatCode>0%</c:formatCode>
                <c:ptCount val="6"/>
                <c:pt idx="0">
                  <c:v>6.0849398178236935E-3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1.4702654156929014E-3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75-4482-B101-423ABDBC3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017967"/>
        <c:axId val="434019215"/>
      </c:barChart>
      <c:catAx>
        <c:axId val="43401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34019215"/>
        <c:crosses val="autoZero"/>
        <c:auto val="1"/>
        <c:lblAlgn val="ctr"/>
        <c:lblOffset val="100"/>
        <c:noMultiLvlLbl val="0"/>
      </c:catAx>
      <c:valAx>
        <c:axId val="43401921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800"/>
                  <a:t>Porcentaje entre las personas con grado de doctor en Chile por cada rango</a:t>
                </a:r>
              </a:p>
            </c:rich>
          </c:tx>
          <c:layout>
            <c:manualLayout>
              <c:xMode val="edge"/>
              <c:yMode val="edge"/>
              <c:x val="0"/>
              <c:y val="0.11412037037037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3401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593317595077149"/>
          <c:y val="0.92187445319335082"/>
          <c:w val="0.3281334525921689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Distribución personas con grado de doctor por país de nacimiento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3483307086614173"/>
          <c:y val="0.29421988918051911"/>
          <c:w val="0.34222747156605426"/>
          <c:h val="0.57037911927675711"/>
        </c:manualLayout>
      </c:layout>
      <c:pieChart>
        <c:varyColors val="1"/>
        <c:ser>
          <c:idx val="0"/>
          <c:order val="0"/>
          <c:tx>
            <c:v>Distribución personas con grado de doctor por país de nacimiento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1D-41BE-8048-5BA7CA1B2B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1D-41BE-8048-5BA7CA1B2B5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31D-41BE-8048-5BA7CA1B2B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Chile</c:v>
              </c:pt>
              <c:pt idx="1">
                <c:v>Extranjero</c:v>
              </c:pt>
            </c:strLit>
          </c:cat>
          <c:val>
            <c:numRef>
              <c:f>('4'!$C$5,'4'!$C$45)</c:f>
              <c:numCache>
                <c:formatCode>0%</c:formatCode>
                <c:ptCount val="2"/>
                <c:pt idx="0">
                  <c:v>0.88562103943284831</c:v>
                </c:pt>
                <c:pt idx="1">
                  <c:v>0.11437896056715172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0C-403B-9328-5099CE70C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Personas con grado de doctor en Chile por país de nacimiento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'4'!$A$6:$A$43</c15:sqref>
                  </c15:fullRef>
                </c:ext>
              </c:extLst>
              <c:f>'4'!$A$6:$A$24</c:f>
              <c:strCache>
                <c:ptCount val="19"/>
                <c:pt idx="0">
                  <c:v>Argentina</c:v>
                </c:pt>
                <c:pt idx="1">
                  <c:v>Colombia</c:v>
                </c:pt>
                <c:pt idx="2">
                  <c:v>Venezuela</c:v>
                </c:pt>
                <c:pt idx="3">
                  <c:v>España</c:v>
                </c:pt>
                <c:pt idx="4">
                  <c:v>Cuba</c:v>
                </c:pt>
                <c:pt idx="5">
                  <c:v>Perú</c:v>
                </c:pt>
                <c:pt idx="6">
                  <c:v>Estados Unidos</c:v>
                </c:pt>
                <c:pt idx="7">
                  <c:v>Francia</c:v>
                </c:pt>
                <c:pt idx="8">
                  <c:v>Brasil</c:v>
                </c:pt>
                <c:pt idx="9">
                  <c:v>Alemania</c:v>
                </c:pt>
                <c:pt idx="10">
                  <c:v>Ecuador</c:v>
                </c:pt>
                <c:pt idx="11">
                  <c:v>Bolivia</c:v>
                </c:pt>
                <c:pt idx="12">
                  <c:v>Uruguay</c:v>
                </c:pt>
                <c:pt idx="13">
                  <c:v>Reino Unido</c:v>
                </c:pt>
                <c:pt idx="14">
                  <c:v>Bélgica</c:v>
                </c:pt>
                <c:pt idx="15">
                  <c:v>Costa Rica</c:v>
                </c:pt>
                <c:pt idx="16">
                  <c:v>India</c:v>
                </c:pt>
                <c:pt idx="17">
                  <c:v>México</c:v>
                </c:pt>
                <c:pt idx="18">
                  <c:v>Italia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'4'!$B$6:$B$43</c15:sqref>
                  </c15:fullRef>
                </c:ext>
              </c:extLst>
              <c:f>'4'!$B$6:$B$24</c:f>
              <c:numCache>
                <c:formatCode>0</c:formatCode>
                <c:ptCount val="19"/>
                <c:pt idx="0">
                  <c:v>292.12054300308228</c:v>
                </c:pt>
                <c:pt idx="1">
                  <c:v>261.3578839302063</c:v>
                </c:pt>
                <c:pt idx="2">
                  <c:v>180.26401901245117</c:v>
                </c:pt>
                <c:pt idx="3">
                  <c:v>157.32677268981934</c:v>
                </c:pt>
                <c:pt idx="4">
                  <c:v>142.61918306350708</c:v>
                </c:pt>
                <c:pt idx="5">
                  <c:v>142.21493911743164</c:v>
                </c:pt>
                <c:pt idx="6">
                  <c:v>97.283682346343994</c:v>
                </c:pt>
                <c:pt idx="7">
                  <c:v>97.553178310394287</c:v>
                </c:pt>
                <c:pt idx="8">
                  <c:v>82.441344738006592</c:v>
                </c:pt>
                <c:pt idx="9">
                  <c:v>75.154923915863037</c:v>
                </c:pt>
                <c:pt idx="10">
                  <c:v>68.003251075744629</c:v>
                </c:pt>
                <c:pt idx="11">
                  <c:v>67.329511165618896</c:v>
                </c:pt>
                <c:pt idx="12">
                  <c:v>60.043090343475342</c:v>
                </c:pt>
                <c:pt idx="13">
                  <c:v>45.066004753112793</c:v>
                </c:pt>
                <c:pt idx="14">
                  <c:v>37.644835948944092</c:v>
                </c:pt>
                <c:pt idx="15">
                  <c:v>29.819423198699951</c:v>
                </c:pt>
                <c:pt idx="16">
                  <c:v>30.088919162750244</c:v>
                </c:pt>
                <c:pt idx="17">
                  <c:v>30.088919162750244</c:v>
                </c:pt>
                <c:pt idx="18">
                  <c:v>29.954171180725098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4F-4B17-983F-DB2BEE962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3325903"/>
        <c:axId val="333312175"/>
      </c:barChart>
      <c:catAx>
        <c:axId val="33332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33312175"/>
        <c:crosses val="autoZero"/>
        <c:auto val="1"/>
        <c:lblAlgn val="ctr"/>
        <c:lblOffset val="100"/>
        <c:noMultiLvlLbl val="0"/>
      </c:catAx>
      <c:valAx>
        <c:axId val="333312175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900"/>
                  <a:t>Número</a:t>
                </a:r>
                <a:r>
                  <a:rPr lang="es-CL" sz="900" baseline="0"/>
                  <a:t> </a:t>
                </a:r>
                <a:r>
                  <a:rPr lang="es-CL" sz="900"/>
                  <a:t>de personas con cada nacionalidad entre personas con grado de doctor extranjeras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33325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30332392825896765"/>
          <c:y val="0.20226414406532517"/>
          <c:w val="0.39612992125984253"/>
          <c:h val="0.66021653543307091"/>
        </c:manualLayout>
      </c:layout>
      <c:pieChart>
        <c:varyColors val="1"/>
        <c:ser>
          <c:idx val="0"/>
          <c:order val="0"/>
          <c:tx>
            <c:v>Personas con grado de doctor según pertenencia a alguna etnia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7F-45E3-9F92-19FBB0BAD9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7F-45E3-9F92-19FBB0BAD9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'5'!$A$4:$A$5</c:f>
              <c:strCache>
                <c:ptCount val="2"/>
                <c:pt idx="0">
                  <c:v>Sí, pertenencen</c:v>
                </c:pt>
                <c:pt idx="1">
                  <c:v>No pertenecen</c:v>
                </c:pt>
              </c:strCache>
            </c:strRef>
          </c:cat>
          <c:val>
            <c:numRef>
              <c:f>'5'!$C$4:$C$5</c:f>
              <c:numCache>
                <c:formatCode>0%</c:formatCode>
                <c:ptCount val="2"/>
                <c:pt idx="0">
                  <c:v>6.4677566325702596E-2</c:v>
                </c:pt>
                <c:pt idx="1">
                  <c:v>0.93532243367429735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3-44C8-9354-980A972C6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144992</xdr:colOff>
      <xdr:row>11</xdr:row>
      <xdr:rowOff>48396</xdr:rowOff>
    </xdr:from>
    <xdr:to>
      <xdr:col>12</xdr:col>
      <xdr:colOff>506076</xdr:colOff>
      <xdr:row>28</xdr:row>
      <xdr:rowOff>39448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B0530E6-E815-4EEE-BFD1-1E343186B6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1452562</xdr:colOff>
      <xdr:row>9</xdr:row>
      <xdr:rowOff>28575</xdr:rowOff>
    </xdr:from>
    <xdr:to>
      <xdr:col>15</xdr:col>
      <xdr:colOff>219075</xdr:colOff>
      <xdr:row>23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0A1B83-887A-4B97-9261-67D1AE77FE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190500</xdr:colOff>
      <xdr:row>5</xdr:row>
      <xdr:rowOff>47625</xdr:rowOff>
    </xdr:from>
    <xdr:to>
      <xdr:col>18</xdr:col>
      <xdr:colOff>409575</xdr:colOff>
      <xdr:row>22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FABA2E2-F1A9-4451-8DFE-C5959DA1B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614361</xdr:colOff>
      <xdr:row>5</xdr:row>
      <xdr:rowOff>123825</xdr:rowOff>
    </xdr:from>
    <xdr:to>
      <xdr:col>25</xdr:col>
      <xdr:colOff>342900</xdr:colOff>
      <xdr:row>21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4F3C5EA-CBA3-4167-AA76-1C049697B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123825</xdr:colOff>
      <xdr:row>9</xdr:row>
      <xdr:rowOff>0</xdr:rowOff>
    </xdr:from>
    <xdr:to>
      <xdr:col>10</xdr:col>
      <xdr:colOff>1428750</xdr:colOff>
      <xdr:row>21</xdr:row>
      <xdr:rowOff>114300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6C9B121-D661-4A83-9758-E6840A4C83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11906</xdr:colOff>
      <xdr:row>25</xdr:row>
      <xdr:rowOff>11906</xdr:rowOff>
    </xdr:from>
    <xdr:to>
      <xdr:col>8</xdr:col>
      <xdr:colOff>150019</xdr:colOff>
      <xdr:row>42</xdr:row>
      <xdr:rowOff>2381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061779B-99CC-46A0-ACD9-89A9CBBF8B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152401</xdr:colOff>
      <xdr:row>25</xdr:row>
      <xdr:rowOff>11906</xdr:rowOff>
    </xdr:from>
    <xdr:to>
      <xdr:col>10</xdr:col>
      <xdr:colOff>457201</xdr:colOff>
      <xdr:row>46</xdr:row>
      <xdr:rowOff>38100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8C85339-21B6-4936-82A3-F2B210523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466725</xdr:colOff>
      <xdr:row>25</xdr:row>
      <xdr:rowOff>4764</xdr:rowOff>
    </xdr:from>
    <xdr:to>
      <xdr:col>14</xdr:col>
      <xdr:colOff>473870</xdr:colOff>
      <xdr:row>41</xdr:row>
      <xdr:rowOff>161926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A1D5418-1F52-40D9-ABED-6007E541DD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295275</xdr:colOff>
      <xdr:row>7</xdr:row>
      <xdr:rowOff>47625</xdr:rowOff>
    </xdr:from>
    <xdr:to>
      <xdr:col>45</xdr:col>
      <xdr:colOff>752475</xdr:colOff>
      <xdr:row>10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945A018-F169-44A7-8678-7C75093D31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1076326</xdr:colOff>
      <xdr:row>27</xdr:row>
      <xdr:rowOff>0</xdr:rowOff>
    </xdr:from>
    <xdr:to>
      <xdr:col>10</xdr:col>
      <xdr:colOff>1133476</xdr:colOff>
      <xdr:row>45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602AEE-4FA0-4723-B66A-1A853D559F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152400</xdr:rowOff>
    </xdr:from>
    <xdr:to>
      <xdr:col>2</xdr:col>
      <xdr:colOff>171450</xdr:colOff>
      <xdr:row>43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FB2FFF-2D3D-4161-8CD5-685799904D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238125</xdr:colOff>
      <xdr:row>27</xdr:row>
      <xdr:rowOff>0</xdr:rowOff>
    </xdr:from>
    <xdr:to>
      <xdr:col>5</xdr:col>
      <xdr:colOff>1085850</xdr:colOff>
      <xdr:row>43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4B6401E-CC94-4D05-8EA4-F824AC8FCD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397669</xdr:colOff>
      <xdr:row>1</xdr:row>
      <xdr:rowOff>102394</xdr:rowOff>
    </xdr:from>
    <xdr:to>
      <xdr:col>14</xdr:col>
      <xdr:colOff>626269</xdr:colOff>
      <xdr:row>15</xdr:row>
      <xdr:rowOff>140493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57ABD0-9090-4AAE-826C-B375D3B35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104775</xdr:rowOff>
    </xdr:from>
    <xdr:to>
      <xdr:col>8</xdr:col>
      <xdr:colOff>1809750</xdr:colOff>
      <xdr:row>14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7A0C9F-BFF3-4BB1-9483-8A9820D317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121443</xdr:colOff>
      <xdr:row>15</xdr:row>
      <xdr:rowOff>19050</xdr:rowOff>
    </xdr:from>
    <xdr:to>
      <xdr:col>9</xdr:col>
      <xdr:colOff>1397793</xdr:colOff>
      <xdr:row>29</xdr:row>
      <xdr:rowOff>126206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5524A01-B9D1-4F01-814A-15A282ACD4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494109</xdr:colOff>
      <xdr:row>0</xdr:row>
      <xdr:rowOff>0</xdr:rowOff>
    </xdr:from>
    <xdr:to>
      <xdr:col>13</xdr:col>
      <xdr:colOff>845343</xdr:colOff>
      <xdr:row>14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F20C8E9-67A9-410D-B2DE-CE01ECC8FA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21432</xdr:rowOff>
    </xdr:from>
    <xdr:to>
      <xdr:col>3</xdr:col>
      <xdr:colOff>340519</xdr:colOff>
      <xdr:row>40</xdr:row>
      <xdr:rowOff>11907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9B20E42-BCAD-42E4-8269-1BAA4D0937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357187</xdr:colOff>
      <xdr:row>23</xdr:row>
      <xdr:rowOff>21431</xdr:rowOff>
    </xdr:from>
    <xdr:to>
      <xdr:col>6</xdr:col>
      <xdr:colOff>447675</xdr:colOff>
      <xdr:row>40</xdr:row>
      <xdr:rowOff>11906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673B36E-0DE8-4F5F-A135-4256828EA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470295</xdr:colOff>
      <xdr:row>23</xdr:row>
      <xdr:rowOff>21431</xdr:rowOff>
    </xdr:from>
    <xdr:to>
      <xdr:col>10</xdr:col>
      <xdr:colOff>535781</xdr:colOff>
      <xdr:row>40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DEECE2-5C36-4E68-8F6B-2213DDE9A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152400</xdr:rowOff>
    </xdr:from>
    <xdr:to>
      <xdr:col>3</xdr:col>
      <xdr:colOff>345281</xdr:colOff>
      <xdr:row>57</xdr:row>
      <xdr:rowOff>61913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E1E2F38-C630-45E5-8269-AC1109DF67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345281</xdr:colOff>
      <xdr:row>40</xdr:row>
      <xdr:rowOff>154781</xdr:rowOff>
    </xdr:from>
    <xdr:to>
      <xdr:col>5</xdr:col>
      <xdr:colOff>750094</xdr:colOff>
      <xdr:row>57</xdr:row>
      <xdr:rowOff>64294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F280DD1-78AB-4C76-A381-5CBC3C75F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17</xdr:row>
      <xdr:rowOff>152400</xdr:rowOff>
    </xdr:from>
    <xdr:to>
      <xdr:col>4</xdr:col>
      <xdr:colOff>571500</xdr:colOff>
      <xdr:row>30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1D3149-B718-4D9F-B7B3-B7720B15B1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733425</xdr:colOff>
      <xdr:row>17</xdr:row>
      <xdr:rowOff>161924</xdr:rowOff>
    </xdr:from>
    <xdr:to>
      <xdr:col>8</xdr:col>
      <xdr:colOff>257175</xdr:colOff>
      <xdr:row>51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33CB077-20A6-4D74-A24F-580244696E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</xdr:colOff>
      <xdr:row>1</xdr:row>
      <xdr:rowOff>47625</xdr:rowOff>
    </xdr:from>
    <xdr:to>
      <xdr:col>10</xdr:col>
      <xdr:colOff>128587</xdr:colOff>
      <xdr:row>18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D92208-3CDB-4446-BF8B-585F22E3A6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136922</xdr:colOff>
      <xdr:row>9</xdr:row>
      <xdr:rowOff>92869</xdr:rowOff>
    </xdr:from>
    <xdr:to>
      <xdr:col>8</xdr:col>
      <xdr:colOff>291703</xdr:colOff>
      <xdr:row>25</xdr:row>
      <xdr:rowOff>2381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11A201-DEB0-49F5-A5E5-E494B9AFD8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375046</xdr:colOff>
      <xdr:row>9</xdr:row>
      <xdr:rowOff>92869</xdr:rowOff>
    </xdr:from>
    <xdr:to>
      <xdr:col>14</xdr:col>
      <xdr:colOff>375046</xdr:colOff>
      <xdr:row>25</xdr:row>
      <xdr:rowOff>2381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8C5F836-9D8C-4B59-8D1F-AF883B991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9525</xdr:rowOff>
    </xdr:from>
    <xdr:to>
      <xdr:col>4</xdr:col>
      <xdr:colOff>1152525</xdr:colOff>
      <xdr:row>31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30A5E4-C049-4812-AD93-C97FF9B55E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15</xdr:row>
      <xdr:rowOff>28575</xdr:rowOff>
    </xdr:from>
    <xdr:to>
      <xdr:col>10</xdr:col>
      <xdr:colOff>942975</xdr:colOff>
      <xdr:row>32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F72470-55AF-41CA-8311-BBB1567CA1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0</xdr:rowOff>
    </xdr:from>
    <xdr:to>
      <xdr:col>10</xdr:col>
      <xdr:colOff>9525</xdr:colOff>
      <xdr:row>18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D5B799-D0B0-483E-8F15-F222AD7C8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18</xdr:row>
      <xdr:rowOff>161924</xdr:rowOff>
    </xdr:from>
    <xdr:to>
      <xdr:col>10</xdr:col>
      <xdr:colOff>9525</xdr:colOff>
      <xdr:row>48</xdr:row>
      <xdr:rowOff>123824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3692028-AA3C-459C-B9FC-ED71121909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19050</xdr:rowOff>
    </xdr:from>
    <xdr:to>
      <xdr:col>2</xdr:col>
      <xdr:colOff>666750</xdr:colOff>
      <xdr:row>35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8E12B3-6D03-46F3-81C4-4D9776DD9E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704850</xdr:colOff>
      <xdr:row>18</xdr:row>
      <xdr:rowOff>28575</xdr:rowOff>
    </xdr:from>
    <xdr:to>
      <xdr:col>6</xdr:col>
      <xdr:colOff>1066800</xdr:colOff>
      <xdr:row>35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28D9F6-AF7E-459A-A138-A00359C086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708422</xdr:colOff>
      <xdr:row>0</xdr:row>
      <xdr:rowOff>92868</xdr:rowOff>
    </xdr:from>
    <xdr:to>
      <xdr:col>31</xdr:col>
      <xdr:colOff>708422</xdr:colOff>
      <xdr:row>15</xdr:row>
      <xdr:rowOff>50005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897BF9-11E2-40D6-B8B8-477D115AF0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71437</xdr:colOff>
      <xdr:row>24</xdr:row>
      <xdr:rowOff>71437</xdr:rowOff>
    </xdr:from>
    <xdr:to>
      <xdr:col>25</xdr:col>
      <xdr:colOff>214313</xdr:colOff>
      <xdr:row>40</xdr:row>
      <xdr:rowOff>85724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735F0D0-9E34-45CE-B623-CF86226E5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35719</xdr:colOff>
      <xdr:row>0</xdr:row>
      <xdr:rowOff>0</xdr:rowOff>
    </xdr:from>
    <xdr:to>
      <xdr:col>16</xdr:col>
      <xdr:colOff>500062</xdr:colOff>
      <xdr:row>13</xdr:row>
      <xdr:rowOff>145256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08422AA-3EC0-4CF8-833E-4D187E29AE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23813</xdr:colOff>
      <xdr:row>13</xdr:row>
      <xdr:rowOff>190499</xdr:rowOff>
    </xdr:from>
    <xdr:to>
      <xdr:col>16</xdr:col>
      <xdr:colOff>488156</xdr:colOff>
      <xdr:row>28</xdr:row>
      <xdr:rowOff>71437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5BDADB7-541E-4EAC-A7CF-25EA670A3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11906</xdr:colOff>
      <xdr:row>28</xdr:row>
      <xdr:rowOff>47625</xdr:rowOff>
    </xdr:from>
    <xdr:to>
      <xdr:col>16</xdr:col>
      <xdr:colOff>476249</xdr:colOff>
      <xdr:row>43</xdr:row>
      <xdr:rowOff>95250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05009B3-852B-4DAE-8298-4B67FF543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16</xdr:col>
      <xdr:colOff>464343</xdr:colOff>
      <xdr:row>56</xdr:row>
      <xdr:rowOff>35719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06E3ADA-E45D-4FE5-B1F6-8D36090B3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1273969</xdr:colOff>
      <xdr:row>56</xdr:row>
      <xdr:rowOff>0</xdr:rowOff>
    </xdr:from>
    <xdr:to>
      <xdr:col>16</xdr:col>
      <xdr:colOff>452437</xdr:colOff>
      <xdr:row>71</xdr:row>
      <xdr:rowOff>47625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0630A3B-CE50-4335-9276-A7BD5D93F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1273969</xdr:colOff>
      <xdr:row>71</xdr:row>
      <xdr:rowOff>47625</xdr:rowOff>
    </xdr:from>
    <xdr:to>
      <xdr:col>16</xdr:col>
      <xdr:colOff>452437</xdr:colOff>
      <xdr:row>87</xdr:row>
      <xdr:rowOff>83344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652051E3-3277-413F-B61C-05238E82C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283369</xdr:colOff>
      <xdr:row>6</xdr:row>
      <xdr:rowOff>11907</xdr:rowOff>
    </xdr:from>
    <xdr:to>
      <xdr:col>16</xdr:col>
      <xdr:colOff>421482</xdr:colOff>
      <xdr:row>22</xdr:row>
      <xdr:rowOff>164307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7A38AF-E0E4-4C67-97F2-A84BC86DCD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254793</xdr:colOff>
      <xdr:row>22</xdr:row>
      <xdr:rowOff>140493</xdr:rowOff>
    </xdr:from>
    <xdr:to>
      <xdr:col>12</xdr:col>
      <xdr:colOff>183356</xdr:colOff>
      <xdr:row>41</xdr:row>
      <xdr:rowOff>59531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3F1C7F8-08EB-4C56-9509-FDA3B46C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257174</xdr:colOff>
      <xdr:row>15</xdr:row>
      <xdr:rowOff>9525</xdr:rowOff>
    </xdr:from>
    <xdr:to>
      <xdr:col>16</xdr:col>
      <xdr:colOff>209549</xdr:colOff>
      <xdr:row>29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21B9A53-1ADB-4E28-BF44-39C9EE1E6E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297656</xdr:colOff>
      <xdr:row>1</xdr:row>
      <xdr:rowOff>9525</xdr:rowOff>
    </xdr:from>
    <xdr:to>
      <xdr:col>16</xdr:col>
      <xdr:colOff>250031</xdr:colOff>
      <xdr:row>14</xdr:row>
      <xdr:rowOff>138113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0CDBB7D-4609-422C-A154-FD6EBAE18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B987C-E15F-4388-99D5-FDFCDD0E7C52}">
  <dimension ref="A1:I24"/>
  <sheetViews>
    <sheetView workbookViewId="0">
      <selection activeCell="I24" sqref="I24"/>
    </sheetView>
  </sheetViews>
  <sheetFormatPr baseColWidth="10" defaultColWidth="11.42578125" defaultRowHeight="12.75" x14ac:dyDescent="0.2"/>
  <cols>
    <col min="1" max="1" width="2" style="271" customWidth="1"/>
    <col min="2" max="8" width="11.42578125" style="271"/>
    <col min="9" max="9" width="14.42578125" style="271" customWidth="1"/>
    <col min="10" max="16384" width="11.42578125" style="271"/>
  </cols>
  <sheetData>
    <row r="1" spans="1:9" s="269" customFormat="1" ht="15.75" x14ac:dyDescent="0.25">
      <c r="A1" s="274" t="s">
        <v>364</v>
      </c>
      <c r="B1" s="274"/>
      <c r="C1" s="274"/>
      <c r="D1" s="274"/>
      <c r="E1" s="274"/>
      <c r="F1" s="274"/>
      <c r="G1" s="274"/>
      <c r="H1" s="274"/>
      <c r="I1" s="275"/>
    </row>
    <row r="3" spans="1:9" x14ac:dyDescent="0.2">
      <c r="A3" s="270" t="s">
        <v>365</v>
      </c>
    </row>
    <row r="4" spans="1:9" ht="13.5" customHeight="1" x14ac:dyDescent="0.2">
      <c r="B4" s="272" t="s">
        <v>429</v>
      </c>
    </row>
    <row r="5" spans="1:9" ht="13.5" customHeight="1" x14ac:dyDescent="0.2">
      <c r="B5" s="272" t="s">
        <v>366</v>
      </c>
    </row>
    <row r="6" spans="1:9" ht="13.5" customHeight="1" x14ac:dyDescent="0.2">
      <c r="B6" s="272" t="s">
        <v>32</v>
      </c>
    </row>
    <row r="7" spans="1:9" ht="13.5" customHeight="1" x14ac:dyDescent="0.2">
      <c r="B7" s="272" t="s">
        <v>33</v>
      </c>
    </row>
    <row r="8" spans="1:9" ht="13.5" customHeight="1" x14ac:dyDescent="0.2">
      <c r="B8" s="272" t="s">
        <v>358</v>
      </c>
    </row>
    <row r="9" spans="1:9" ht="13.5" customHeight="1" x14ac:dyDescent="0.2">
      <c r="B9" s="272" t="s">
        <v>359</v>
      </c>
    </row>
    <row r="10" spans="1:9" ht="13.5" customHeight="1" x14ac:dyDescent="0.2">
      <c r="B10" s="272" t="s">
        <v>67</v>
      </c>
    </row>
    <row r="11" spans="1:9" ht="13.5" customHeight="1" x14ac:dyDescent="0.2">
      <c r="B11" s="272" t="s">
        <v>73</v>
      </c>
    </row>
    <row r="12" spans="1:9" ht="13.5" customHeight="1" x14ac:dyDescent="0.2">
      <c r="B12" s="272" t="s">
        <v>372</v>
      </c>
    </row>
    <row r="13" spans="1:9" ht="13.5" customHeight="1" x14ac:dyDescent="0.2">
      <c r="B13" s="272" t="s">
        <v>432</v>
      </c>
    </row>
    <row r="14" spans="1:9" ht="13.5" customHeight="1" x14ac:dyDescent="0.2">
      <c r="B14" s="272" t="s">
        <v>433</v>
      </c>
    </row>
    <row r="15" spans="1:9" ht="13.5" customHeight="1" x14ac:dyDescent="0.2">
      <c r="B15" s="272" t="s">
        <v>193</v>
      </c>
    </row>
    <row r="16" spans="1:9" ht="13.5" customHeight="1" x14ac:dyDescent="0.2">
      <c r="B16" s="272" t="s">
        <v>194</v>
      </c>
    </row>
    <row r="17" spans="1:2" ht="13.5" customHeight="1" x14ac:dyDescent="0.2">
      <c r="B17" s="272" t="s">
        <v>367</v>
      </c>
    </row>
    <row r="18" spans="1:2" ht="13.5" customHeight="1" x14ac:dyDescent="0.2">
      <c r="B18" s="272" t="s">
        <v>368</v>
      </c>
    </row>
    <row r="19" spans="1:2" ht="13.5" customHeight="1" x14ac:dyDescent="0.2">
      <c r="B19" s="272" t="s">
        <v>265</v>
      </c>
    </row>
    <row r="20" spans="1:2" ht="13.5" customHeight="1" x14ac:dyDescent="0.2">
      <c r="B20" s="272" t="s">
        <v>266</v>
      </c>
    </row>
    <row r="21" spans="1:2" ht="13.5" customHeight="1" x14ac:dyDescent="0.2">
      <c r="B21" s="272" t="s">
        <v>363</v>
      </c>
    </row>
    <row r="23" spans="1:2" x14ac:dyDescent="0.2">
      <c r="A23" s="271" t="s">
        <v>369</v>
      </c>
    </row>
    <row r="24" spans="1:2" x14ac:dyDescent="0.2">
      <c r="A24" s="271" t="s">
        <v>64</v>
      </c>
      <c r="B24" s="271" t="s">
        <v>370</v>
      </c>
    </row>
  </sheetData>
  <hyperlinks>
    <hyperlink ref="B4" location="'0'!A1" display="0. Comparación internacional" xr:uid="{00000000-0004-0000-0000-000000000000}"/>
    <hyperlink ref="B5" location="'1'!A1" display="1. Tamaño del directorio de profesionales con grado de doctor en Chile" xr:uid="{00000000-0004-0000-0000-000001000000}"/>
    <hyperlink ref="B6" location="'2'!A1" display="2. Distribución por edad de las personas con grado de doctor" xr:uid="{00000000-0004-0000-0000-000002000000}"/>
    <hyperlink ref="B7" location="'3'!A1" display="3. Distribución por año de egreso de las personas con grado de doctor" xr:uid="{00000000-0004-0000-0000-000003000000}"/>
    <hyperlink ref="B8" location="'4'!A1" display="4. Distribución por país de nacimiento de las personas con grado de doctor" xr:uid="{00000000-0004-0000-0000-000004000000}"/>
    <hyperlink ref="B9" location="'5'!A1" display="5. Distribución por pertenencia a etnias de las personas con grado de doctor" xr:uid="{00000000-0004-0000-0000-000005000000}"/>
    <hyperlink ref="B10" location="'6'!A1" display="6. Distribución área del conocimiento de la especialidad de las personas con grado de doctor" xr:uid="{00000000-0004-0000-0000-000006000000}"/>
    <hyperlink ref="B11" location="'7'!A1" display="7. Distribución por país donde obtuvieron el grado de doctor" xr:uid="{00000000-0004-0000-0000-000007000000}"/>
    <hyperlink ref="B12" location="'8'!A1" display="8. Distribución fuente de financiamiento principal de la especialidad de las personas con grado de doctor" xr:uid="{00000000-0004-0000-0000-000008000000}"/>
    <hyperlink ref="B13" location="'9'!A1" display="9. Situación laboral profesionales con grado de doctor" xr:uid="{00000000-0004-0000-0000-000009000000}"/>
    <hyperlink ref="B14" location="'10'!A1" display="10. Distribución por sector de empleo principal personas con grado de doctor" xr:uid="{00000000-0004-0000-0000-00000A000000}"/>
    <hyperlink ref="B15" location="'11'!A1" display="11. Distribución de personas empleadas según su empleo secundario y anterior" xr:uid="{00000000-0004-0000-0000-00000B000000}"/>
    <hyperlink ref="B16" location="'12'!A1" display="12. Personas empleadas según percepción de relación de estudios con su empleo principal" xr:uid="{00000000-0004-0000-0000-00000C000000}"/>
    <hyperlink ref="B17" location="'13'!A1" display="13. Carrera investigadora de profesionales con grado de doctor" xr:uid="{00000000-0004-0000-0000-00000D000000}"/>
    <hyperlink ref="B18" location="'14'!A1" display="14. Distribución y movilidad regional de las personas con grado de doctor" xr:uid="{00000000-0004-0000-0000-00000E000000}"/>
    <hyperlink ref="B19" location="'15'!A1" display="15. Llegada de doctorados a Chile" xr:uid="{00000000-0004-0000-0000-00000F000000}"/>
    <hyperlink ref="B20" location="'16'!A1" display="16. Salida de personas con grado de doctor desde Chile" xr:uid="{00000000-0004-0000-0000-000010000000}"/>
    <hyperlink ref="B21" location="'17'!A1" display="17. Otros resultados de interés" xr:uid="{00000000-0004-0000-0000-000011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B885-5011-4939-B062-7083A4C9B263}">
  <dimension ref="A1:T65"/>
  <sheetViews>
    <sheetView zoomScale="85" zoomScaleNormal="85" workbookViewId="0"/>
  </sheetViews>
  <sheetFormatPr baseColWidth="10" defaultRowHeight="12.75" x14ac:dyDescent="0.2"/>
  <cols>
    <col min="1" max="1" width="60" customWidth="1"/>
    <col min="2" max="2" width="26" bestFit="1" customWidth="1"/>
    <col min="3" max="3" width="29.85546875" customWidth="1"/>
    <col min="4" max="4" width="21.85546875" customWidth="1"/>
    <col min="5" max="5" width="30.7109375" customWidth="1"/>
    <col min="6" max="6" width="26.5703125" customWidth="1"/>
    <col min="7" max="7" width="18.85546875" customWidth="1"/>
    <col min="8" max="8" width="17.42578125" customWidth="1"/>
    <col min="9" max="9" width="21.140625" customWidth="1"/>
    <col min="10" max="10" width="18.42578125" customWidth="1"/>
    <col min="14" max="14" width="15.5703125" bestFit="1" customWidth="1"/>
    <col min="20" max="20" width="16.7109375" bestFit="1" customWidth="1"/>
  </cols>
  <sheetData>
    <row r="1" spans="1:19" ht="15" x14ac:dyDescent="0.25">
      <c r="A1" s="4" t="s">
        <v>372</v>
      </c>
      <c r="B1" s="4"/>
      <c r="C1" s="4"/>
      <c r="D1" s="4"/>
      <c r="E1" s="4"/>
      <c r="F1" s="4"/>
      <c r="G1" s="4"/>
      <c r="H1" s="4"/>
      <c r="I1" s="4"/>
    </row>
    <row r="2" spans="1:19" ht="15" x14ac:dyDescent="0.25">
      <c r="A2" s="4"/>
      <c r="B2" s="4"/>
      <c r="C2" s="4"/>
      <c r="D2" s="4"/>
      <c r="E2" s="4"/>
      <c r="F2" s="4"/>
      <c r="G2" s="4"/>
      <c r="H2" s="4"/>
      <c r="I2" s="4"/>
    </row>
    <row r="3" spans="1:19" ht="28.5" customHeight="1" x14ac:dyDescent="0.2">
      <c r="A3" s="131" t="s">
        <v>181</v>
      </c>
      <c r="B3" s="337" t="s">
        <v>22</v>
      </c>
      <c r="C3" s="338"/>
      <c r="D3" s="339"/>
      <c r="E3" s="342" t="s">
        <v>177</v>
      </c>
      <c r="F3" s="343"/>
      <c r="G3" s="344"/>
      <c r="H3" s="328" t="s">
        <v>180</v>
      </c>
      <c r="I3" s="329"/>
      <c r="R3" s="65"/>
      <c r="S3" s="65"/>
    </row>
    <row r="4" spans="1:19" x14ac:dyDescent="0.2">
      <c r="A4" s="25" t="s">
        <v>176</v>
      </c>
      <c r="B4" s="26" t="s">
        <v>139</v>
      </c>
      <c r="C4" s="22" t="s">
        <v>159</v>
      </c>
      <c r="D4" s="27" t="s">
        <v>21</v>
      </c>
      <c r="E4" s="26" t="s">
        <v>139</v>
      </c>
      <c r="F4" s="22" t="s">
        <v>159</v>
      </c>
      <c r="G4" s="27" t="s">
        <v>21</v>
      </c>
      <c r="H4" s="129" t="s">
        <v>156</v>
      </c>
      <c r="I4" s="130" t="s">
        <v>157</v>
      </c>
      <c r="R4" s="65"/>
      <c r="S4" s="65"/>
    </row>
    <row r="5" spans="1:19" x14ac:dyDescent="0.2">
      <c r="A5" s="29" t="s">
        <v>85</v>
      </c>
      <c r="B5" s="9">
        <v>352.83737325668335</v>
      </c>
      <c r="C5" s="9">
        <v>413.14995956420898</v>
      </c>
      <c r="D5" s="10">
        <v>765.98733282089233</v>
      </c>
      <c r="E5" s="17">
        <f t="shared" ref="E5:G11" si="0">B5/B$25</f>
        <v>3.7519496095871296E-2</v>
      </c>
      <c r="F5" s="17">
        <f t="shared" si="0"/>
        <v>4.61728783860638E-2</v>
      </c>
      <c r="G5" s="18">
        <f t="shared" si="0"/>
        <v>4.173862945215466E-2</v>
      </c>
      <c r="H5" s="96">
        <v>-8.6533822901925031E-3</v>
      </c>
      <c r="I5" s="97">
        <v>0.25216154876380836</v>
      </c>
      <c r="R5" s="65"/>
      <c r="S5" s="65"/>
    </row>
    <row r="6" spans="1:19" x14ac:dyDescent="0.2">
      <c r="A6" s="29" t="s">
        <v>86</v>
      </c>
      <c r="B6" s="9">
        <v>59.638846397399902</v>
      </c>
      <c r="C6" s="9">
        <v>74.750679969787598</v>
      </c>
      <c r="D6" s="10">
        <v>134.3895263671875</v>
      </c>
      <c r="E6" s="17">
        <f t="shared" si="0"/>
        <v>6.3417869935838188E-3</v>
      </c>
      <c r="F6" s="17">
        <f t="shared" si="0"/>
        <v>8.3539982895343267E-3</v>
      </c>
      <c r="G6" s="18">
        <f t="shared" si="0"/>
        <v>7.3228817278655853E-3</v>
      </c>
      <c r="H6" s="108">
        <v>-2.0122112959505079E-3</v>
      </c>
      <c r="I6" s="109">
        <v>0.53134921618059916</v>
      </c>
      <c r="R6" s="65"/>
      <c r="S6" s="65"/>
    </row>
    <row r="7" spans="1:19" x14ac:dyDescent="0.2">
      <c r="A7" s="29" t="s">
        <v>87</v>
      </c>
      <c r="B7" s="9">
        <v>382.52204847335815</v>
      </c>
      <c r="C7" s="9">
        <v>587.20554161071777</v>
      </c>
      <c r="D7" s="10">
        <v>969.72759008407593</v>
      </c>
      <c r="E7" s="17">
        <f t="shared" si="0"/>
        <v>4.067606096205683E-2</v>
      </c>
      <c r="F7" s="17">
        <f t="shared" si="0"/>
        <v>6.5625009594611081E-2</v>
      </c>
      <c r="G7" s="18">
        <f t="shared" si="0"/>
        <v>5.2840430667427628E-2</v>
      </c>
      <c r="H7" s="108">
        <v>-2.4948948632554251E-2</v>
      </c>
      <c r="I7" s="109">
        <v>3.2426451605119077E-3</v>
      </c>
      <c r="R7" s="65"/>
      <c r="S7" s="65"/>
    </row>
    <row r="8" spans="1:19" x14ac:dyDescent="0.2">
      <c r="A8" s="29" t="s">
        <v>88</v>
      </c>
      <c r="B8" s="9">
        <v>157.59626865386963</v>
      </c>
      <c r="C8" s="9">
        <v>2569.1665148735046</v>
      </c>
      <c r="D8" s="10">
        <v>2726.7627835273743</v>
      </c>
      <c r="E8" s="17">
        <f t="shared" si="0"/>
        <v>1.6758237745356938E-2</v>
      </c>
      <c r="F8" s="17">
        <f t="shared" si="0"/>
        <v>0.28712531684603898</v>
      </c>
      <c r="G8" s="18">
        <f t="shared" si="0"/>
        <v>0.14858123176325022</v>
      </c>
      <c r="H8" s="108">
        <v>-0.27036707910068203</v>
      </c>
      <c r="I8" s="109">
        <v>8.4213621047230261E-93</v>
      </c>
      <c r="R8" s="65"/>
      <c r="S8" s="65"/>
    </row>
    <row r="9" spans="1:19" x14ac:dyDescent="0.2">
      <c r="A9" s="29" t="s">
        <v>89</v>
      </c>
      <c r="B9" s="9">
        <v>7753.528844833374</v>
      </c>
      <c r="C9" s="9">
        <v>4115.7140221595764</v>
      </c>
      <c r="D9" s="10">
        <v>11869.24286699295</v>
      </c>
      <c r="E9" s="17">
        <f t="shared" si="0"/>
        <v>0.82448322448914768</v>
      </c>
      <c r="F9" s="17">
        <f t="shared" si="0"/>
        <v>0.45996461724803278</v>
      </c>
      <c r="G9" s="18">
        <f t="shared" si="0"/>
        <v>0.64675472906141029</v>
      </c>
      <c r="H9" s="108">
        <v>0.3645186072411149</v>
      </c>
      <c r="I9" s="109">
        <v>5.7333478909431343E-96</v>
      </c>
      <c r="R9" s="65"/>
      <c r="S9" s="65"/>
    </row>
    <row r="10" spans="1:19" x14ac:dyDescent="0.2">
      <c r="A10" s="29" t="s">
        <v>90</v>
      </c>
      <c r="B10" s="9">
        <v>37.375339984893799</v>
      </c>
      <c r="C10" s="9">
        <v>98.092170238494873</v>
      </c>
      <c r="D10" s="10">
        <v>135.46751022338867</v>
      </c>
      <c r="E10" s="17">
        <f t="shared" si="0"/>
        <v>3.9743633439446686E-3</v>
      </c>
      <c r="F10" s="17">
        <f t="shared" si="0"/>
        <v>1.0962600242837959E-2</v>
      </c>
      <c r="G10" s="18">
        <f t="shared" si="0"/>
        <v>7.3816210396028797E-3</v>
      </c>
      <c r="H10" s="108">
        <v>-6.9882368988932906E-3</v>
      </c>
      <c r="I10" s="109">
        <v>3.2327001433273175E-2</v>
      </c>
      <c r="R10" s="65"/>
      <c r="S10" s="65"/>
    </row>
    <row r="11" spans="1:19" x14ac:dyDescent="0.2">
      <c r="A11" s="29" t="s">
        <v>92</v>
      </c>
      <c r="B11" s="9">
        <v>97.283682346343994</v>
      </c>
      <c r="C11" s="9">
        <v>52.756669521331787</v>
      </c>
      <c r="D11" s="10">
        <v>150.04035186767578</v>
      </c>
      <c r="E11" s="17">
        <f t="shared" si="0"/>
        <v>1.0344807598741238E-2</v>
      </c>
      <c r="F11" s="17">
        <f t="shared" si="0"/>
        <v>5.8959881986473629E-3</v>
      </c>
      <c r="G11" s="18">
        <f t="shared" si="0"/>
        <v>8.1756947943421795E-3</v>
      </c>
      <c r="H11" s="108">
        <v>4.4488194000938753E-3</v>
      </c>
      <c r="I11" s="109">
        <v>0.18663716996003121</v>
      </c>
      <c r="R11" s="65"/>
      <c r="S11" s="65"/>
    </row>
    <row r="12" spans="1:19" x14ac:dyDescent="0.2">
      <c r="A12" s="29" t="s">
        <v>93</v>
      </c>
      <c r="B12" s="9">
        <v>255.55369091033936</v>
      </c>
      <c r="C12" s="9">
        <v>624.31138563156128</v>
      </c>
      <c r="D12" s="10">
        <v>879.86507654190063</v>
      </c>
      <c r="E12" s="17">
        <f t="shared" ref="E12:G15" si="1">B12/B$25</f>
        <v>2.7174688497130055E-2</v>
      </c>
      <c r="F12" s="17">
        <f t="shared" si="1"/>
        <v>6.977189036689492E-2</v>
      </c>
      <c r="G12" s="18">
        <f t="shared" si="1"/>
        <v>4.794382468758291E-2</v>
      </c>
      <c r="H12" s="108">
        <v>-4.2597201869764866E-2</v>
      </c>
      <c r="I12" s="109">
        <v>1.5958138309586914E-7</v>
      </c>
      <c r="R12" s="65"/>
      <c r="S12" s="65"/>
    </row>
    <row r="13" spans="1:19" x14ac:dyDescent="0.2">
      <c r="A13" s="29" t="s">
        <v>94</v>
      </c>
      <c r="B13" s="9">
        <v>300.21545171737671</v>
      </c>
      <c r="C13" s="9">
        <v>412.74571561813354</v>
      </c>
      <c r="D13" s="10">
        <v>712.96116733551025</v>
      </c>
      <c r="E13" s="17">
        <f t="shared" si="1"/>
        <v>3.1923864427014732E-2</v>
      </c>
      <c r="F13" s="17">
        <f t="shared" si="1"/>
        <v>4.6127700827338795E-2</v>
      </c>
      <c r="G13" s="18">
        <f t="shared" si="1"/>
        <v>3.8849235101059677E-2</v>
      </c>
      <c r="H13" s="108">
        <v>-1.4203836400324063E-2</v>
      </c>
      <c r="I13" s="109">
        <v>5.2009649547019095E-2</v>
      </c>
      <c r="J13" s="47"/>
      <c r="R13" s="65"/>
      <c r="S13" s="65"/>
    </row>
    <row r="14" spans="1:19" x14ac:dyDescent="0.2">
      <c r="A14" s="29" t="s">
        <v>91</v>
      </c>
      <c r="B14" s="9">
        <v>7.5559167861938477</v>
      </c>
      <c r="C14" s="9">
        <v>0</v>
      </c>
      <c r="D14" s="10">
        <v>7.5559167861938477</v>
      </c>
      <c r="E14" s="110">
        <f t="shared" si="1"/>
        <v>8.0346984715275931E-4</v>
      </c>
      <c r="F14" s="110">
        <f t="shared" si="1"/>
        <v>0</v>
      </c>
      <c r="G14" s="18">
        <f t="shared" si="1"/>
        <v>4.1172170530397374E-4</v>
      </c>
      <c r="H14" s="98">
        <v>8.0346984715275931E-4</v>
      </c>
      <c r="I14" s="99">
        <v>0.2830139138421397</v>
      </c>
      <c r="R14" s="65"/>
      <c r="S14" s="65"/>
    </row>
    <row r="15" spans="1:19" x14ac:dyDescent="0.2">
      <c r="A15" s="48" t="s">
        <v>21</v>
      </c>
      <c r="B15" s="32">
        <f>SUM(B5:B14)</f>
        <v>9404.1074633598328</v>
      </c>
      <c r="C15" s="33">
        <f>SUM(C5:C14)</f>
        <v>8947.8926591873169</v>
      </c>
      <c r="D15" s="34">
        <f>SUM(D5:D14)</f>
        <v>18352.00012254715</v>
      </c>
      <c r="E15" s="44">
        <f t="shared" si="1"/>
        <v>1</v>
      </c>
      <c r="F15" s="45">
        <f t="shared" si="1"/>
        <v>1</v>
      </c>
      <c r="G15" s="46">
        <f t="shared" si="1"/>
        <v>1</v>
      </c>
      <c r="H15" s="106"/>
      <c r="I15" s="107"/>
      <c r="J15" s="47"/>
      <c r="R15" s="65"/>
      <c r="S15" s="65"/>
    </row>
    <row r="16" spans="1:19" x14ac:dyDescent="0.2">
      <c r="J16" s="69"/>
      <c r="R16" s="65"/>
      <c r="S16" s="65"/>
    </row>
    <row r="17" spans="1:9" ht="28.5" customHeight="1" x14ac:dyDescent="0.2">
      <c r="A17" s="131" t="s">
        <v>182</v>
      </c>
      <c r="B17" s="337" t="s">
        <v>22</v>
      </c>
      <c r="C17" s="338"/>
      <c r="D17" s="339"/>
      <c r="E17" s="342" t="s">
        <v>177</v>
      </c>
      <c r="F17" s="343"/>
      <c r="G17" s="344"/>
      <c r="H17" s="328" t="s">
        <v>180</v>
      </c>
      <c r="I17" s="329"/>
    </row>
    <row r="18" spans="1:9" x14ac:dyDescent="0.2">
      <c r="A18" s="25" t="s">
        <v>72</v>
      </c>
      <c r="B18" s="26" t="s">
        <v>139</v>
      </c>
      <c r="C18" s="22" t="s">
        <v>159</v>
      </c>
      <c r="D18" s="27" t="s">
        <v>21</v>
      </c>
      <c r="E18" s="26" t="s">
        <v>139</v>
      </c>
      <c r="F18" s="22" t="s">
        <v>159</v>
      </c>
      <c r="G18" s="27" t="s">
        <v>21</v>
      </c>
      <c r="H18" s="129" t="s">
        <v>156</v>
      </c>
      <c r="I18" s="130" t="s">
        <v>157</v>
      </c>
    </row>
    <row r="19" spans="1:9" x14ac:dyDescent="0.2">
      <c r="A19" s="29" t="s">
        <v>85</v>
      </c>
      <c r="B19" s="9">
        <v>352.83737325668335</v>
      </c>
      <c r="C19" s="9">
        <v>413.14995956420898</v>
      </c>
      <c r="D19" s="10">
        <v>765.98733282089233</v>
      </c>
      <c r="E19" s="17">
        <f t="shared" ref="E19:G25" si="2">B19/B$25</f>
        <v>3.7519496095871296E-2</v>
      </c>
      <c r="F19" s="17">
        <f t="shared" si="2"/>
        <v>4.61728783860638E-2</v>
      </c>
      <c r="G19" s="18">
        <f t="shared" si="2"/>
        <v>4.173862945215466E-2</v>
      </c>
      <c r="H19" s="96">
        <v>-8.6533822901925031E-3</v>
      </c>
      <c r="I19" s="97">
        <v>0.25216154876380892</v>
      </c>
    </row>
    <row r="20" spans="1:9" x14ac:dyDescent="0.2">
      <c r="A20" s="29" t="s">
        <v>87</v>
      </c>
      <c r="B20" s="9">
        <v>382.52204847335815</v>
      </c>
      <c r="C20" s="9">
        <v>587.20554161071777</v>
      </c>
      <c r="D20" s="10">
        <v>969.72759008407593</v>
      </c>
      <c r="E20" s="17">
        <f t="shared" si="2"/>
        <v>4.067606096205683E-2</v>
      </c>
      <c r="F20" s="17">
        <f t="shared" si="2"/>
        <v>6.5625009594611081E-2</v>
      </c>
      <c r="G20" s="18">
        <f t="shared" si="2"/>
        <v>5.2840430667427628E-2</v>
      </c>
      <c r="H20" s="108">
        <v>-2.4948948632554251E-2</v>
      </c>
      <c r="I20" s="109">
        <v>3.2426451605119494E-3</v>
      </c>
    </row>
    <row r="21" spans="1:9" x14ac:dyDescent="0.2">
      <c r="A21" s="29" t="s">
        <v>88</v>
      </c>
      <c r="B21" s="9">
        <v>157.59626865386963</v>
      </c>
      <c r="C21" s="9">
        <v>2569.1665148735046</v>
      </c>
      <c r="D21" s="10">
        <v>2726.7627835273743</v>
      </c>
      <c r="E21" s="17">
        <f t="shared" si="2"/>
        <v>1.6758237745356938E-2</v>
      </c>
      <c r="F21" s="17">
        <f t="shared" si="2"/>
        <v>0.28712531684603898</v>
      </c>
      <c r="G21" s="18">
        <f t="shared" si="2"/>
        <v>0.14858123176325022</v>
      </c>
      <c r="H21" s="108">
        <v>-0.27036707910068203</v>
      </c>
      <c r="I21" s="109">
        <v>8.4213621047196675E-93</v>
      </c>
    </row>
    <row r="22" spans="1:9" x14ac:dyDescent="0.2">
      <c r="A22" s="29" t="s">
        <v>373</v>
      </c>
      <c r="B22" s="9">
        <v>7753.528844833374</v>
      </c>
      <c r="C22" s="9">
        <v>4115.7140221595764</v>
      </c>
      <c r="D22" s="10">
        <v>11869.24286699295</v>
      </c>
      <c r="E22" s="17">
        <f t="shared" si="2"/>
        <v>0.82448322448914768</v>
      </c>
      <c r="F22" s="17">
        <f t="shared" si="2"/>
        <v>0.45996461724803278</v>
      </c>
      <c r="G22" s="18">
        <f t="shared" si="2"/>
        <v>0.64675472906141029</v>
      </c>
      <c r="H22" s="108">
        <v>0.3645186072411149</v>
      </c>
      <c r="I22" s="109">
        <v>5.7333478909431343E-96</v>
      </c>
    </row>
    <row r="23" spans="1:9" x14ac:dyDescent="0.2">
      <c r="A23" s="29" t="s">
        <v>93</v>
      </c>
      <c r="B23" s="9">
        <v>255.55369091033936</v>
      </c>
      <c r="C23" s="9">
        <v>624.31138563156128</v>
      </c>
      <c r="D23" s="10">
        <v>879.86507654190063</v>
      </c>
      <c r="E23" s="17">
        <f t="shared" si="2"/>
        <v>2.7174688497130055E-2</v>
      </c>
      <c r="F23" s="17">
        <f t="shared" si="2"/>
        <v>6.977189036689492E-2</v>
      </c>
      <c r="G23" s="18">
        <f t="shared" si="2"/>
        <v>4.794382468758291E-2</v>
      </c>
      <c r="H23" s="108">
        <v>-4.2597201869764866E-2</v>
      </c>
      <c r="I23" s="109">
        <v>1.5958138309586533E-7</v>
      </c>
    </row>
    <row r="24" spans="1:9" x14ac:dyDescent="0.2">
      <c r="A24" s="29" t="s">
        <v>94</v>
      </c>
      <c r="B24" s="9">
        <v>502.06923723220825</v>
      </c>
      <c r="C24" s="9">
        <v>638.3452353477478</v>
      </c>
      <c r="D24" s="10">
        <v>1140.4144725799561</v>
      </c>
      <c r="E24" s="110">
        <f t="shared" si="2"/>
        <v>5.3388292210437213E-2</v>
      </c>
      <c r="F24" s="110">
        <f t="shared" si="2"/>
        <v>7.1340287558358445E-2</v>
      </c>
      <c r="G24" s="18">
        <f t="shared" si="2"/>
        <v>6.2141154368174301E-2</v>
      </c>
      <c r="H24" s="98">
        <v>-1.7951995347921232E-2</v>
      </c>
      <c r="I24" s="99">
        <v>4.9133576071489979E-2</v>
      </c>
    </row>
    <row r="25" spans="1:9" x14ac:dyDescent="0.2">
      <c r="A25" s="48" t="s">
        <v>21</v>
      </c>
      <c r="B25" s="32">
        <f>SUM(B19:B24)</f>
        <v>9404.1074633598328</v>
      </c>
      <c r="C25" s="33">
        <f>SUM(C19:C24)</f>
        <v>8947.8926591873169</v>
      </c>
      <c r="D25" s="34">
        <f>SUM(D19:D24)</f>
        <v>18352.00012254715</v>
      </c>
      <c r="E25" s="44">
        <f t="shared" si="2"/>
        <v>1</v>
      </c>
      <c r="F25" s="45">
        <f t="shared" si="2"/>
        <v>1</v>
      </c>
      <c r="G25" s="46">
        <f t="shared" si="2"/>
        <v>1</v>
      </c>
      <c r="H25" s="106"/>
      <c r="I25" s="107"/>
    </row>
    <row r="27" spans="1:9" ht="30" customHeight="1" x14ac:dyDescent="0.2">
      <c r="A27" s="131" t="s">
        <v>183</v>
      </c>
      <c r="B27" s="337" t="s">
        <v>22</v>
      </c>
      <c r="C27" s="338"/>
      <c r="D27" s="339"/>
      <c r="E27" s="342" t="s">
        <v>177</v>
      </c>
      <c r="F27" s="343"/>
      <c r="G27" s="344"/>
    </row>
    <row r="28" spans="1:9" ht="26.25" customHeight="1" x14ac:dyDescent="0.2">
      <c r="A28" s="25" t="s">
        <v>25</v>
      </c>
      <c r="B28" s="89" t="s">
        <v>178</v>
      </c>
      <c r="C28" s="90" t="s">
        <v>179</v>
      </c>
      <c r="D28" s="91" t="s">
        <v>21</v>
      </c>
      <c r="E28" s="89" t="s">
        <v>178</v>
      </c>
      <c r="F28" s="90" t="s">
        <v>179</v>
      </c>
      <c r="G28" s="91" t="s">
        <v>21</v>
      </c>
    </row>
    <row r="29" spans="1:9" x14ac:dyDescent="0.2">
      <c r="A29" s="28" t="s">
        <v>26</v>
      </c>
      <c r="B29" s="9">
        <v>316.00102519989014</v>
      </c>
      <c r="C29" s="9">
        <v>925.73956918716431</v>
      </c>
      <c r="D29" s="10">
        <v>1241.7405943870544</v>
      </c>
      <c r="E29" s="13">
        <f>B29/$D29</f>
        <v>0.25448231831051149</v>
      </c>
      <c r="F29" s="14">
        <f t="shared" ref="F29:F35" si="3">C29/$D29</f>
        <v>0.74551768168948851</v>
      </c>
      <c r="G29" s="15">
        <f t="shared" ref="G29:G35" si="4">E29/$D29</f>
        <v>2.0494000072223502E-4</v>
      </c>
    </row>
    <row r="30" spans="1:9" x14ac:dyDescent="0.2">
      <c r="A30" s="29" t="s">
        <v>27</v>
      </c>
      <c r="B30" s="9">
        <v>292.92903089523315</v>
      </c>
      <c r="C30" s="9">
        <v>737.3806414604187</v>
      </c>
      <c r="D30" s="10">
        <v>1030.3096723556519</v>
      </c>
      <c r="E30" s="16">
        <f t="shared" ref="E30:E35" si="5">B30/$D30</f>
        <v>0.28431163829171274</v>
      </c>
      <c r="F30" s="17">
        <f t="shared" si="3"/>
        <v>0.71568836170828731</v>
      </c>
      <c r="G30" s="18">
        <f t="shared" si="4"/>
        <v>2.7594775233127331E-4</v>
      </c>
    </row>
    <row r="31" spans="1:9" x14ac:dyDescent="0.2">
      <c r="A31" s="29" t="s">
        <v>28</v>
      </c>
      <c r="B31" s="9">
        <v>865.02273893356323</v>
      </c>
      <c r="C31" s="9">
        <v>1059.7248516082764</v>
      </c>
      <c r="D31" s="10">
        <v>1924.7475905418396</v>
      </c>
      <c r="E31" s="16">
        <f t="shared" si="5"/>
        <v>0.44942139072378262</v>
      </c>
      <c r="F31" s="17">
        <f t="shared" si="3"/>
        <v>0.55057860927621738</v>
      </c>
      <c r="G31" s="18">
        <f t="shared" si="4"/>
        <v>2.3349627396975471E-4</v>
      </c>
    </row>
    <row r="32" spans="1:9" x14ac:dyDescent="0.2">
      <c r="A32" s="29" t="s">
        <v>29</v>
      </c>
      <c r="B32" s="9">
        <v>1433.6129994392395</v>
      </c>
      <c r="C32" s="9">
        <v>1487.3129048347473</v>
      </c>
      <c r="D32" s="10">
        <v>2920.9259042739868</v>
      </c>
      <c r="E32" s="16">
        <f t="shared" si="5"/>
        <v>0.49080772550290774</v>
      </c>
      <c r="F32" s="17">
        <f t="shared" si="3"/>
        <v>0.50919227449709226</v>
      </c>
      <c r="G32" s="18">
        <f t="shared" si="4"/>
        <v>1.6803155628999117E-4</v>
      </c>
    </row>
    <row r="33" spans="1:20" x14ac:dyDescent="0.2">
      <c r="A33" s="29" t="s">
        <v>30</v>
      </c>
      <c r="B33" s="9">
        <v>3706.4817838668823</v>
      </c>
      <c r="C33" s="9">
        <v>1432.6697635650635</v>
      </c>
      <c r="D33" s="10">
        <v>5139.1515474319458</v>
      </c>
      <c r="E33" s="16">
        <f t="shared" si="5"/>
        <v>0.72122445692791948</v>
      </c>
      <c r="F33" s="17">
        <f t="shared" si="3"/>
        <v>0.27877554307208047</v>
      </c>
      <c r="G33" s="18">
        <f t="shared" si="4"/>
        <v>1.4033920779945051E-4</v>
      </c>
    </row>
    <row r="34" spans="1:20" x14ac:dyDescent="0.2">
      <c r="A34" s="29" t="s">
        <v>31</v>
      </c>
      <c r="B34" s="9">
        <v>5255.1952886581421</v>
      </c>
      <c r="C34" s="9">
        <v>839.92952489852905</v>
      </c>
      <c r="D34" s="10">
        <v>6095.1248135566711</v>
      </c>
      <c r="E34" s="19">
        <f t="shared" si="5"/>
        <v>0.86219650120529567</v>
      </c>
      <c r="F34" s="20">
        <f t="shared" si="3"/>
        <v>0.1378034987947043</v>
      </c>
      <c r="G34" s="21">
        <f t="shared" si="4"/>
        <v>1.414567424915751E-4</v>
      </c>
    </row>
    <row r="35" spans="1:20" x14ac:dyDescent="0.2">
      <c r="A35" s="48" t="s">
        <v>21</v>
      </c>
      <c r="B35" s="32">
        <f>SUM(B29:B34)</f>
        <v>11869.24286699295</v>
      </c>
      <c r="C35" s="33">
        <f>SUM(C29:C34)</f>
        <v>6482.7572555541992</v>
      </c>
      <c r="D35" s="34">
        <f>SUM(D29:D34)</f>
        <v>18352.00012254715</v>
      </c>
      <c r="E35" s="44">
        <f t="shared" si="5"/>
        <v>0.64675472906141029</v>
      </c>
      <c r="F35" s="45">
        <f t="shared" si="3"/>
        <v>0.35324527093858971</v>
      </c>
      <c r="G35" s="46">
        <f t="shared" si="4"/>
        <v>3.5241648035235767E-5</v>
      </c>
    </row>
    <row r="37" spans="1:20" ht="25.5" customHeight="1" x14ac:dyDescent="0.2">
      <c r="A37" s="131" t="s">
        <v>334</v>
      </c>
      <c r="B37" s="337" t="s">
        <v>347</v>
      </c>
      <c r="C37" s="338"/>
      <c r="D37" s="338"/>
      <c r="E37" s="338"/>
      <c r="F37" s="338"/>
      <c r="G37" s="338"/>
      <c r="H37" s="338"/>
      <c r="I37" s="338"/>
      <c r="J37" s="338"/>
      <c r="K37" s="339"/>
    </row>
    <row r="38" spans="1:20" ht="25.5" customHeight="1" x14ac:dyDescent="0.2">
      <c r="A38" s="135" t="s">
        <v>25</v>
      </c>
      <c r="B38" s="132" t="s">
        <v>140</v>
      </c>
      <c r="C38" s="133" t="s">
        <v>141</v>
      </c>
      <c r="D38" s="133" t="s">
        <v>142</v>
      </c>
      <c r="E38" s="133" t="s">
        <v>143</v>
      </c>
      <c r="F38" s="133" t="s">
        <v>144</v>
      </c>
      <c r="G38" s="133" t="s">
        <v>145</v>
      </c>
      <c r="H38" s="133" t="s">
        <v>146</v>
      </c>
      <c r="I38" s="133" t="s">
        <v>147</v>
      </c>
      <c r="J38" s="133" t="s">
        <v>148</v>
      </c>
      <c r="K38" s="134" t="s">
        <v>149</v>
      </c>
    </row>
    <row r="39" spans="1:20" x14ac:dyDescent="0.2">
      <c r="A39" s="67" t="s">
        <v>26</v>
      </c>
      <c r="B39" s="92">
        <v>37.510087966918945</v>
      </c>
      <c r="C39" s="93">
        <v>0</v>
      </c>
      <c r="D39" s="7">
        <v>0</v>
      </c>
      <c r="E39" s="7">
        <v>45.066004753112793</v>
      </c>
      <c r="F39" s="7">
        <v>7.4211688041687012</v>
      </c>
      <c r="G39" s="7">
        <v>67.868503093719482</v>
      </c>
      <c r="H39" s="7">
        <v>29.954171180725098</v>
      </c>
      <c r="I39" s="7">
        <v>0</v>
      </c>
      <c r="J39" s="7">
        <v>0</v>
      </c>
      <c r="K39" s="8">
        <v>128.18108940124512</v>
      </c>
    </row>
    <row r="40" spans="1:20" x14ac:dyDescent="0.2">
      <c r="A40" s="68" t="s">
        <v>27</v>
      </c>
      <c r="B40" s="94">
        <v>157.46152067184448</v>
      </c>
      <c r="C40" s="78">
        <v>0</v>
      </c>
      <c r="D40" s="9">
        <v>0</v>
      </c>
      <c r="E40" s="9">
        <v>0</v>
      </c>
      <c r="F40" s="9">
        <v>7.4211688041687012</v>
      </c>
      <c r="G40" s="9">
        <v>7.4211688041687012</v>
      </c>
      <c r="H40" s="9">
        <v>52.891417503356934</v>
      </c>
      <c r="I40" s="9">
        <v>0</v>
      </c>
      <c r="J40" s="9">
        <v>0</v>
      </c>
      <c r="K40" s="10">
        <v>67.733755111694336</v>
      </c>
    </row>
    <row r="41" spans="1:20" x14ac:dyDescent="0.2">
      <c r="A41" s="68" t="s">
        <v>28</v>
      </c>
      <c r="B41" s="94">
        <v>473.32779788970947</v>
      </c>
      <c r="C41" s="78">
        <v>0</v>
      </c>
      <c r="D41" s="9">
        <v>7.5559167861938477</v>
      </c>
      <c r="E41" s="9">
        <v>75.289671897888184</v>
      </c>
      <c r="F41" s="9">
        <v>0</v>
      </c>
      <c r="G41" s="9">
        <v>22.667750358581543</v>
      </c>
      <c r="H41" s="9">
        <v>22.667750358581543</v>
      </c>
      <c r="I41" s="9">
        <v>37.510087966918945</v>
      </c>
      <c r="J41" s="9">
        <v>7.5559167861938477</v>
      </c>
      <c r="K41" s="10">
        <v>218.44784688949585</v>
      </c>
    </row>
    <row r="42" spans="1:20" x14ac:dyDescent="0.2">
      <c r="A42" s="68" t="s">
        <v>29</v>
      </c>
      <c r="B42" s="94">
        <v>772.7347617149353</v>
      </c>
      <c r="C42" s="78">
        <v>0</v>
      </c>
      <c r="D42" s="9">
        <v>7.5559167861938477</v>
      </c>
      <c r="E42" s="9">
        <v>165.28693342208862</v>
      </c>
      <c r="F42" s="9">
        <v>0</v>
      </c>
      <c r="G42" s="9">
        <v>90.401505470275879</v>
      </c>
      <c r="H42" s="9">
        <v>0</v>
      </c>
      <c r="I42" s="9">
        <v>225.33002376556396</v>
      </c>
      <c r="J42" s="9">
        <v>0</v>
      </c>
      <c r="K42" s="10">
        <v>172.30385828018188</v>
      </c>
    </row>
    <row r="43" spans="1:20" x14ac:dyDescent="0.2">
      <c r="A43" s="68" t="s">
        <v>30</v>
      </c>
      <c r="B43" s="94">
        <v>2197.8486084938049</v>
      </c>
      <c r="C43" s="78">
        <v>83.115084648132324</v>
      </c>
      <c r="D43" s="9">
        <v>22.667750358581543</v>
      </c>
      <c r="E43" s="9">
        <v>712.15267944335938</v>
      </c>
      <c r="F43" s="9">
        <v>22.39825439453125</v>
      </c>
      <c r="G43" s="9">
        <v>105.24384307861328</v>
      </c>
      <c r="H43" s="9">
        <v>0</v>
      </c>
      <c r="I43" s="9">
        <v>217.23511505126953</v>
      </c>
      <c r="J43" s="9">
        <v>0</v>
      </c>
      <c r="K43" s="10">
        <v>345.82044839859009</v>
      </c>
      <c r="T43" s="286"/>
    </row>
    <row r="44" spans="1:20" x14ac:dyDescent="0.2">
      <c r="A44" s="68" t="s">
        <v>31</v>
      </c>
      <c r="B44" s="94">
        <v>3416.6619863510132</v>
      </c>
      <c r="C44" s="78">
        <v>97.553178310394287</v>
      </c>
      <c r="D44" s="9">
        <v>7.4211688041687012</v>
      </c>
      <c r="E44" s="9">
        <v>1553.1601881980896</v>
      </c>
      <c r="F44" s="9">
        <v>30.223667144775391</v>
      </c>
      <c r="G44" s="9">
        <v>60.312586307525635</v>
      </c>
      <c r="H44" s="9">
        <v>0</v>
      </c>
      <c r="I44" s="9">
        <v>44.931256771087646</v>
      </c>
      <c r="J44" s="9">
        <v>0</v>
      </c>
      <c r="K44" s="10">
        <v>44.931256771087646</v>
      </c>
    </row>
    <row r="45" spans="1:20" x14ac:dyDescent="0.2">
      <c r="A45" s="136" t="s">
        <v>21</v>
      </c>
      <c r="B45" s="79">
        <f>SUM(B39:B44)</f>
        <v>7055.5447630882263</v>
      </c>
      <c r="C45" s="80">
        <f t="shared" ref="C45:K45" si="6">SUM(C39:C44)</f>
        <v>180.66826295852661</v>
      </c>
      <c r="D45" s="80">
        <f t="shared" si="6"/>
        <v>45.200752735137939</v>
      </c>
      <c r="E45" s="80">
        <f t="shared" si="6"/>
        <v>2550.9554777145386</v>
      </c>
      <c r="F45" s="80">
        <f t="shared" si="6"/>
        <v>67.464259147644043</v>
      </c>
      <c r="G45" s="80">
        <f t="shared" si="6"/>
        <v>353.91535711288452</v>
      </c>
      <c r="H45" s="80">
        <f t="shared" si="6"/>
        <v>105.51333904266357</v>
      </c>
      <c r="I45" s="80">
        <f t="shared" si="6"/>
        <v>525.00648355484009</v>
      </c>
      <c r="J45" s="80">
        <f t="shared" si="6"/>
        <v>7.5559167861938477</v>
      </c>
      <c r="K45" s="81">
        <f t="shared" si="6"/>
        <v>977.41825485229492</v>
      </c>
    </row>
    <row r="47" spans="1:20" x14ac:dyDescent="0.2">
      <c r="A47" s="322" t="s">
        <v>422</v>
      </c>
      <c r="B47" s="322"/>
      <c r="C47" s="323"/>
      <c r="E47" s="333" t="s">
        <v>184</v>
      </c>
      <c r="F47" s="333"/>
    </row>
    <row r="48" spans="1:20" ht="25.5" x14ac:dyDescent="0.2">
      <c r="A48" s="179" t="s">
        <v>249</v>
      </c>
      <c r="B48" s="180" t="s">
        <v>161</v>
      </c>
      <c r="C48" s="180" t="s">
        <v>150</v>
      </c>
      <c r="E48" s="25" t="s">
        <v>430</v>
      </c>
      <c r="F48" s="25" t="s">
        <v>335</v>
      </c>
    </row>
    <row r="49" spans="1:6" x14ac:dyDescent="0.2">
      <c r="A49" s="67" t="s">
        <v>26</v>
      </c>
      <c r="B49" s="164">
        <f t="shared" ref="B49:C55" si="7">SUM(B39,E39,F39,C39,D39,J39)</f>
        <v>89.997261524200439</v>
      </c>
      <c r="C49" s="164">
        <f t="shared" si="7"/>
        <v>248.53676605224609</v>
      </c>
      <c r="E49" s="222">
        <v>0.49961350287376588</v>
      </c>
      <c r="F49" s="222">
        <v>1.4767333965E-154</v>
      </c>
    </row>
    <row r="50" spans="1:6" x14ac:dyDescent="0.2">
      <c r="A50" s="68" t="s">
        <v>27</v>
      </c>
      <c r="B50" s="303">
        <f t="shared" si="7"/>
        <v>164.88268947601318</v>
      </c>
      <c r="C50" s="303">
        <f t="shared" si="7"/>
        <v>82.576092720031738</v>
      </c>
    </row>
    <row r="51" spans="1:6" x14ac:dyDescent="0.2">
      <c r="A51" s="68" t="s">
        <v>28</v>
      </c>
      <c r="B51" s="303">
        <f t="shared" si="7"/>
        <v>563.72930335998535</v>
      </c>
      <c r="C51" s="303">
        <f t="shared" si="7"/>
        <v>323.96118593215942</v>
      </c>
    </row>
    <row r="52" spans="1:6" x14ac:dyDescent="0.2">
      <c r="A52" s="68" t="s">
        <v>29</v>
      </c>
      <c r="B52" s="303">
        <f t="shared" si="7"/>
        <v>945.57761192321777</v>
      </c>
      <c r="C52" s="303">
        <f t="shared" si="7"/>
        <v>435.54821395874023</v>
      </c>
    </row>
    <row r="53" spans="1:6" x14ac:dyDescent="0.2">
      <c r="A53" s="68" t="s">
        <v>30</v>
      </c>
      <c r="B53" s="303">
        <f t="shared" si="7"/>
        <v>3038.1823773384094</v>
      </c>
      <c r="C53" s="303">
        <f t="shared" si="7"/>
        <v>1291.3980603218079</v>
      </c>
    </row>
    <row r="54" spans="1:6" x14ac:dyDescent="0.2">
      <c r="A54" s="68" t="s">
        <v>31</v>
      </c>
      <c r="B54" s="165">
        <f t="shared" si="7"/>
        <v>5105.0201888084412</v>
      </c>
      <c r="C54" s="165">
        <f t="shared" si="7"/>
        <v>1793.6020455360413</v>
      </c>
    </row>
    <row r="55" spans="1:6" x14ac:dyDescent="0.2">
      <c r="A55" s="95" t="s">
        <v>21</v>
      </c>
      <c r="B55" s="165">
        <f t="shared" si="7"/>
        <v>9907.3894324302673</v>
      </c>
      <c r="C55" s="165">
        <f t="shared" si="7"/>
        <v>4175.6223645210266</v>
      </c>
    </row>
    <row r="57" spans="1:6" x14ac:dyDescent="0.2">
      <c r="A57" s="322" t="s">
        <v>422</v>
      </c>
      <c r="B57" s="322"/>
      <c r="C57" s="323"/>
    </row>
    <row r="58" spans="1:6" ht="25.5" x14ac:dyDescent="0.2">
      <c r="A58" s="179" t="s">
        <v>249</v>
      </c>
      <c r="B58" s="180" t="s">
        <v>161</v>
      </c>
      <c r="C58" s="180" t="s">
        <v>150</v>
      </c>
    </row>
    <row r="59" spans="1:6" x14ac:dyDescent="0.2">
      <c r="A59" s="67" t="s">
        <v>26</v>
      </c>
      <c r="B59" s="38">
        <f t="shared" ref="B59:B65" si="8">SUM(B39,E39,F39,C39,D39,J39)/$D29</f>
        <v>7.2476700794842516E-2</v>
      </c>
      <c r="C59" s="38">
        <f t="shared" ref="C59:C65" si="9">1-B59</f>
        <v>0.92752329920515753</v>
      </c>
    </row>
    <row r="60" spans="1:6" x14ac:dyDescent="0.2">
      <c r="A60" s="68" t="s">
        <v>27</v>
      </c>
      <c r="B60" s="39">
        <f t="shared" si="8"/>
        <v>0.16003216692999991</v>
      </c>
      <c r="C60" s="39">
        <f t="shared" si="9"/>
        <v>0.83996783307000011</v>
      </c>
    </row>
    <row r="61" spans="1:6" x14ac:dyDescent="0.2">
      <c r="A61" s="68" t="s">
        <v>28</v>
      </c>
      <c r="B61" s="39">
        <f t="shared" si="8"/>
        <v>0.2928847949363006</v>
      </c>
      <c r="C61" s="39">
        <f t="shared" si="9"/>
        <v>0.7071152050636994</v>
      </c>
    </row>
    <row r="62" spans="1:6" x14ac:dyDescent="0.2">
      <c r="A62" s="68" t="s">
        <v>29</v>
      </c>
      <c r="B62" s="39">
        <f t="shared" si="8"/>
        <v>0.32372529907027769</v>
      </c>
      <c r="C62" s="39">
        <f t="shared" si="9"/>
        <v>0.67627470092972231</v>
      </c>
    </row>
    <row r="63" spans="1:6" x14ac:dyDescent="0.2">
      <c r="A63" s="68" t="s">
        <v>30</v>
      </c>
      <c r="B63" s="39">
        <f t="shared" si="8"/>
        <v>0.59118365148359964</v>
      </c>
      <c r="C63" s="39">
        <f t="shared" si="9"/>
        <v>0.40881634851640036</v>
      </c>
    </row>
    <row r="64" spans="1:6" x14ac:dyDescent="0.2">
      <c r="A64" s="68" t="s">
        <v>31</v>
      </c>
      <c r="B64" s="40">
        <f t="shared" si="8"/>
        <v>0.83755794097176539</v>
      </c>
      <c r="C64" s="40">
        <f t="shared" si="9"/>
        <v>0.16244205902823461</v>
      </c>
    </row>
    <row r="65" spans="1:3" x14ac:dyDescent="0.2">
      <c r="A65" s="95" t="s">
        <v>21</v>
      </c>
      <c r="B65" s="40">
        <f t="shared" si="8"/>
        <v>0.53985338743857747</v>
      </c>
      <c r="C65" s="40">
        <f t="shared" si="9"/>
        <v>0.46014661256142253</v>
      </c>
    </row>
  </sheetData>
  <mergeCells count="12">
    <mergeCell ref="A57:C57"/>
    <mergeCell ref="E47:F47"/>
    <mergeCell ref="H3:I3"/>
    <mergeCell ref="B37:K37"/>
    <mergeCell ref="B17:D17"/>
    <mergeCell ref="E17:G17"/>
    <mergeCell ref="H17:I17"/>
    <mergeCell ref="E3:G3"/>
    <mergeCell ref="B27:D27"/>
    <mergeCell ref="E27:G27"/>
    <mergeCell ref="B3:D3"/>
    <mergeCell ref="A47:C47"/>
  </mergeCells>
  <conditionalFormatting sqref="F49">
    <cfRule type="cellIs" dxfId="20" priority="3" operator="lessThan">
      <formula>0.105</formula>
    </cfRule>
  </conditionalFormatting>
  <conditionalFormatting sqref="I5:I14">
    <cfRule type="cellIs" dxfId="19" priority="2" operator="lessThan">
      <formula>0.105</formula>
    </cfRule>
  </conditionalFormatting>
  <conditionalFormatting sqref="I19:I24">
    <cfRule type="cellIs" dxfId="18" priority="1" operator="lessThan">
      <formula>0.105</formula>
    </cfRule>
  </conditionalFormatting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6D2A-8F12-4E74-BC63-9496FBF01999}">
  <dimension ref="A1:M43"/>
  <sheetViews>
    <sheetView zoomScale="85" zoomScaleNormal="85" workbookViewId="0"/>
  </sheetViews>
  <sheetFormatPr baseColWidth="10" defaultRowHeight="12.75" x14ac:dyDescent="0.2"/>
  <cols>
    <col min="1" max="1" width="31.42578125" customWidth="1"/>
    <col min="2" max="2" width="20.28515625" customWidth="1"/>
    <col min="3" max="3" width="18.28515625" customWidth="1"/>
    <col min="4" max="4" width="17.140625" bestFit="1" customWidth="1"/>
    <col min="5" max="5" width="15.5703125" bestFit="1" customWidth="1"/>
    <col min="6" max="6" width="18.28515625" customWidth="1"/>
    <col min="7" max="7" width="19.5703125" customWidth="1"/>
    <col min="9" max="9" width="20.42578125" customWidth="1"/>
    <col min="10" max="10" width="18" customWidth="1"/>
    <col min="11" max="11" width="24" customWidth="1"/>
    <col min="12" max="12" width="21.5703125" customWidth="1"/>
    <col min="17" max="17" width="22.7109375" customWidth="1"/>
    <col min="20" max="20" width="17" customWidth="1"/>
    <col min="25" max="25" width="15.85546875" customWidth="1"/>
    <col min="28" max="28" width="16.42578125" customWidth="1"/>
    <col min="29" max="29" width="17.42578125" customWidth="1"/>
    <col min="30" max="30" width="13.85546875" customWidth="1"/>
  </cols>
  <sheetData>
    <row r="1" spans="1:13" ht="15" x14ac:dyDescent="0.25">
      <c r="A1" s="4" t="s">
        <v>432</v>
      </c>
      <c r="B1" s="4"/>
      <c r="C1" s="4"/>
      <c r="D1" s="4"/>
      <c r="E1" s="4"/>
      <c r="F1" s="4"/>
      <c r="G1" s="4"/>
      <c r="H1" s="4"/>
      <c r="I1" s="4"/>
    </row>
    <row r="2" spans="1:13" ht="15" x14ac:dyDescent="0.25">
      <c r="A2" s="4"/>
      <c r="B2" s="4"/>
      <c r="C2" s="4"/>
      <c r="D2" s="4"/>
      <c r="E2" s="4"/>
      <c r="F2" s="4"/>
      <c r="G2" s="4"/>
      <c r="H2" s="4"/>
      <c r="I2" s="4"/>
    </row>
    <row r="3" spans="1:13" x14ac:dyDescent="0.2">
      <c r="A3" s="347" t="s">
        <v>250</v>
      </c>
      <c r="B3" s="332" t="s">
        <v>251</v>
      </c>
      <c r="C3" s="332"/>
      <c r="D3" s="332"/>
      <c r="E3" s="332"/>
      <c r="F3" s="332" t="s">
        <v>99</v>
      </c>
      <c r="G3" s="332"/>
      <c r="H3" s="332"/>
      <c r="I3" s="351"/>
      <c r="J3" s="321" t="s">
        <v>425</v>
      </c>
      <c r="K3" s="323"/>
      <c r="L3" s="345" t="s">
        <v>427</v>
      </c>
      <c r="M3" s="346"/>
    </row>
    <row r="4" spans="1:13" x14ac:dyDescent="0.2">
      <c r="A4" s="348"/>
      <c r="B4" s="26" t="s">
        <v>18</v>
      </c>
      <c r="C4" s="22" t="s">
        <v>19</v>
      </c>
      <c r="D4" s="22" t="s">
        <v>20</v>
      </c>
      <c r="E4" s="27" t="s">
        <v>21</v>
      </c>
      <c r="F4" s="26" t="s">
        <v>18</v>
      </c>
      <c r="G4" s="22" t="s">
        <v>19</v>
      </c>
      <c r="H4" s="22" t="s">
        <v>20</v>
      </c>
      <c r="I4" s="22" t="s">
        <v>21</v>
      </c>
      <c r="J4" s="302" t="s">
        <v>423</v>
      </c>
      <c r="K4" s="301" t="s">
        <v>431</v>
      </c>
      <c r="L4" s="321" t="s">
        <v>170</v>
      </c>
      <c r="M4" s="323"/>
    </row>
    <row r="5" spans="1:13" x14ac:dyDescent="0.2">
      <c r="A5" s="28" t="s">
        <v>95</v>
      </c>
      <c r="B5" s="9">
        <v>11265.467684268951</v>
      </c>
      <c r="C5" s="9">
        <v>6264.0054626464844</v>
      </c>
      <c r="D5" s="9">
        <v>15.111833572387695</v>
      </c>
      <c r="E5" s="10">
        <v>17544.584980487823</v>
      </c>
      <c r="F5" s="50">
        <f>B5/SUM(B5:B6)</f>
        <v>0.9783456965143642</v>
      </c>
      <c r="G5" s="51">
        <f>C5/SUM(C5:C6)</f>
        <v>0.94938546240977406</v>
      </c>
      <c r="H5" s="14">
        <f>D5/SUM(D5:D6)</f>
        <v>1</v>
      </c>
      <c r="I5" s="304">
        <f>E5/SUM(E5:E6)</f>
        <v>0.96782316746075059</v>
      </c>
      <c r="J5" s="28" t="s">
        <v>170</v>
      </c>
      <c r="K5" s="307">
        <v>7.20478E-3</v>
      </c>
      <c r="L5" s="5" t="s">
        <v>426</v>
      </c>
      <c r="M5" s="309">
        <v>3.6117919999999998E-2</v>
      </c>
    </row>
    <row r="6" spans="1:13" x14ac:dyDescent="0.2">
      <c r="A6" s="29" t="s">
        <v>96</v>
      </c>
      <c r="B6" s="9">
        <v>249.34525394439697</v>
      </c>
      <c r="C6" s="9">
        <v>333.95259618759155</v>
      </c>
      <c r="D6" s="9">
        <v>0</v>
      </c>
      <c r="E6" s="10">
        <v>583.29785013198853</v>
      </c>
      <c r="F6" s="119">
        <f>B6/SUM(B5:B6)</f>
        <v>2.1654303485635754E-2</v>
      </c>
      <c r="G6" s="120">
        <f>C6/SUM(C5:C6)</f>
        <v>5.0614537590225946E-2</v>
      </c>
      <c r="H6" s="120">
        <f>D6/SUM(D5:D6)</f>
        <v>0</v>
      </c>
      <c r="I6" s="305">
        <f>E6/SUM(E5:E6)</f>
        <v>3.2176832539249425E-2</v>
      </c>
      <c r="J6" s="30" t="s">
        <v>424</v>
      </c>
      <c r="K6" s="308">
        <v>4.7740400000000002E-3</v>
      </c>
      <c r="L6" s="83" t="s">
        <v>431</v>
      </c>
      <c r="M6" s="306">
        <v>9.9955900000000004E-3</v>
      </c>
    </row>
    <row r="7" spans="1:13" x14ac:dyDescent="0.2">
      <c r="A7" s="29" t="s">
        <v>97</v>
      </c>
      <c r="B7" s="9">
        <v>83.115084648132324</v>
      </c>
      <c r="C7" s="9">
        <v>141.00220727920532</v>
      </c>
      <c r="D7" s="9">
        <v>0</v>
      </c>
      <c r="E7" s="10">
        <v>224.11729192733765</v>
      </c>
      <c r="F7" s="119">
        <f>B7/SUM(B5:B7)</f>
        <v>7.1663735526120197E-3</v>
      </c>
      <c r="G7" s="120">
        <f>C7/SUM(C5:C7)</f>
        <v>2.09234365111532E-2</v>
      </c>
      <c r="H7" s="120">
        <f>D7/SUM(D5:D7)</f>
        <v>0</v>
      </c>
      <c r="I7" s="114">
        <f>E7/SUM(E5:E7)</f>
        <v>1.2212145293743136E-2</v>
      </c>
      <c r="L7" s="321" t="s">
        <v>424</v>
      </c>
      <c r="M7" s="323"/>
    </row>
    <row r="8" spans="1:13" x14ac:dyDescent="0.2">
      <c r="A8" s="31" t="s">
        <v>21</v>
      </c>
      <c r="B8" s="32">
        <f>SUM(B5:B7)</f>
        <v>11597.928022861481</v>
      </c>
      <c r="C8" s="33">
        <f>SUM(C5:C7)</f>
        <v>6738.9602661132813</v>
      </c>
      <c r="D8" s="33">
        <f>SUM(D5:D7)</f>
        <v>15.111833572387695</v>
      </c>
      <c r="E8" s="34">
        <f>SUM(E5:E7)</f>
        <v>18352.00012254715</v>
      </c>
      <c r="F8" s="44"/>
      <c r="G8" s="45"/>
      <c r="H8" s="45"/>
      <c r="I8" s="46"/>
      <c r="L8" s="5" t="s">
        <v>426</v>
      </c>
      <c r="M8" s="309">
        <v>2.0849800000000002E-2</v>
      </c>
    </row>
    <row r="9" spans="1:13" x14ac:dyDescent="0.2">
      <c r="L9" s="83" t="s">
        <v>431</v>
      </c>
      <c r="M9" s="306">
        <v>7.9383800000000001E-3</v>
      </c>
    </row>
    <row r="10" spans="1:13" x14ac:dyDescent="0.2">
      <c r="A10" s="347" t="s">
        <v>250</v>
      </c>
      <c r="B10" s="332" t="s">
        <v>251</v>
      </c>
      <c r="C10" s="332"/>
      <c r="D10" s="332"/>
      <c r="E10" s="332"/>
      <c r="F10" s="337" t="s">
        <v>185</v>
      </c>
      <c r="G10" s="339"/>
      <c r="I10" s="352"/>
      <c r="J10" s="352"/>
    </row>
    <row r="11" spans="1:13" x14ac:dyDescent="0.2">
      <c r="A11" s="348"/>
      <c r="B11" s="26" t="s">
        <v>18</v>
      </c>
      <c r="C11" s="22" t="s">
        <v>19</v>
      </c>
      <c r="D11" s="22" t="s">
        <v>20</v>
      </c>
      <c r="E11" s="27" t="s">
        <v>21</v>
      </c>
      <c r="F11" s="139" t="s">
        <v>156</v>
      </c>
      <c r="G11" s="140" t="s">
        <v>157</v>
      </c>
    </row>
    <row r="12" spans="1:13" x14ac:dyDescent="0.2">
      <c r="A12" s="28" t="s">
        <v>98</v>
      </c>
      <c r="B12" s="87">
        <v>2822252.5414632559</v>
      </c>
      <c r="C12" s="138">
        <v>2216564.5465917247</v>
      </c>
      <c r="D12" s="138">
        <v>3750001</v>
      </c>
      <c r="E12" s="88">
        <v>2606800.7121702773</v>
      </c>
      <c r="F12" s="240">
        <v>605687.9948714003</v>
      </c>
      <c r="G12" s="224">
        <v>8.4107447166313061E-34</v>
      </c>
    </row>
    <row r="13" spans="1:13" x14ac:dyDescent="0.2">
      <c r="A13" s="29" t="s">
        <v>170</v>
      </c>
      <c r="B13" s="16">
        <v>2.1654303485635754E-2</v>
      </c>
      <c r="C13" s="17">
        <v>5.0614537590225946E-2</v>
      </c>
      <c r="D13" s="17">
        <v>0</v>
      </c>
      <c r="E13" s="18">
        <v>3.2176832539249425E-2</v>
      </c>
      <c r="F13" s="225">
        <v>-2.8960234104590192E-2</v>
      </c>
      <c r="G13" s="226">
        <v>1.6459519989677892E-4</v>
      </c>
    </row>
    <row r="14" spans="1:13" x14ac:dyDescent="0.2">
      <c r="A14" s="30" t="s">
        <v>360</v>
      </c>
      <c r="B14" s="19">
        <v>7.1663735526120197E-3</v>
      </c>
      <c r="C14" s="20">
        <v>2.09234365111532E-2</v>
      </c>
      <c r="D14" s="20">
        <v>0</v>
      </c>
      <c r="E14" s="21">
        <v>1.2212145293743136E-2</v>
      </c>
      <c r="F14" s="227">
        <v>-1.3757062958541181E-2</v>
      </c>
      <c r="G14" s="228">
        <v>4.636031879111123E-3</v>
      </c>
    </row>
    <row r="16" spans="1:13" x14ac:dyDescent="0.2">
      <c r="A16" s="349" t="s">
        <v>252</v>
      </c>
      <c r="B16" s="321" t="s">
        <v>72</v>
      </c>
      <c r="C16" s="322"/>
      <c r="D16" s="322"/>
      <c r="E16" s="322"/>
      <c r="F16" s="322"/>
      <c r="G16" s="323"/>
    </row>
    <row r="17" spans="1:7" ht="24.75" customHeight="1" x14ac:dyDescent="0.2">
      <c r="A17" s="350"/>
      <c r="B17" s="89" t="s">
        <v>110</v>
      </c>
      <c r="C17" s="90" t="s">
        <v>69</v>
      </c>
      <c r="D17" s="90" t="s">
        <v>109</v>
      </c>
      <c r="E17" s="90" t="s">
        <v>70</v>
      </c>
      <c r="F17" s="90" t="s">
        <v>71</v>
      </c>
      <c r="G17" s="91" t="s">
        <v>68</v>
      </c>
    </row>
    <row r="18" spans="1:7" x14ac:dyDescent="0.2">
      <c r="A18" s="63" t="s">
        <v>95</v>
      </c>
      <c r="B18" s="55">
        <v>1035.5748734474182</v>
      </c>
      <c r="C18" s="9">
        <v>1378.4308662414551</v>
      </c>
      <c r="D18" s="9">
        <v>6452.8030843734741</v>
      </c>
      <c r="E18" s="9">
        <v>3821.043297290802</v>
      </c>
      <c r="F18" s="9">
        <v>2049.6947283744812</v>
      </c>
      <c r="G18" s="10">
        <v>2807.0381307601929</v>
      </c>
    </row>
    <row r="19" spans="1:7" x14ac:dyDescent="0.2">
      <c r="A19" s="63" t="s">
        <v>96</v>
      </c>
      <c r="B19" s="55">
        <v>29.819423198699951</v>
      </c>
      <c r="C19" s="9">
        <v>51.948181629180908</v>
      </c>
      <c r="D19" s="9">
        <v>254.47570705413818</v>
      </c>
      <c r="E19" s="9">
        <v>97.553178310394287</v>
      </c>
      <c r="F19" s="9">
        <v>67.329511165618896</v>
      </c>
      <c r="G19" s="10">
        <v>82.171848773956299</v>
      </c>
    </row>
    <row r="20" spans="1:7" x14ac:dyDescent="0.2">
      <c r="A20" s="63" t="s">
        <v>97</v>
      </c>
      <c r="B20" s="55">
        <v>7.5559167861938477</v>
      </c>
      <c r="C20" s="9">
        <v>22.39825439453125</v>
      </c>
      <c r="D20" s="9">
        <v>82.037100791931152</v>
      </c>
      <c r="E20" s="9">
        <v>44.7965087890625</v>
      </c>
      <c r="F20" s="9">
        <v>44.931256771087646</v>
      </c>
      <c r="G20" s="10">
        <v>22.39825439453125</v>
      </c>
    </row>
    <row r="21" spans="1:7" x14ac:dyDescent="0.2">
      <c r="A21" s="64" t="s">
        <v>98</v>
      </c>
      <c r="B21" s="70">
        <v>2498189.3695652173</v>
      </c>
      <c r="C21" s="71">
        <v>2437500.9673913042</v>
      </c>
      <c r="D21" s="71">
        <v>2366124.3795110593</v>
      </c>
      <c r="E21" s="71">
        <v>2863726.4313725489</v>
      </c>
      <c r="F21" s="71">
        <v>2177656.6300366302</v>
      </c>
      <c r="G21" s="72">
        <v>3231904.4128686329</v>
      </c>
    </row>
    <row r="22" spans="1:7" x14ac:dyDescent="0.2">
      <c r="A22" s="73" t="s">
        <v>131</v>
      </c>
      <c r="B22" s="121">
        <v>2.8169014084507043E-2</v>
      </c>
      <c r="C22" s="122">
        <v>3.6649214659685861E-2</v>
      </c>
      <c r="D22" s="122">
        <v>3.8073908174692049E-2</v>
      </c>
      <c r="E22" s="122">
        <v>2.4856596558317401E-2</v>
      </c>
      <c r="F22" s="122">
        <v>3.1914893617021274E-2</v>
      </c>
      <c r="G22" s="123">
        <v>2.8645833333333332E-2</v>
      </c>
    </row>
    <row r="23" spans="1:7" x14ac:dyDescent="0.2">
      <c r="A23" s="64" t="s">
        <v>171</v>
      </c>
      <c r="B23" s="124">
        <v>6.993006993006993E-3</v>
      </c>
      <c r="C23" s="125">
        <v>1.5463917525773196E-2</v>
      </c>
      <c r="D23" s="125">
        <v>1.2168141592920354E-2</v>
      </c>
      <c r="E23" s="125">
        <v>1.1342155009451797E-2</v>
      </c>
      <c r="F23" s="125">
        <v>2.0833333333333332E-2</v>
      </c>
      <c r="G23" s="126">
        <v>7.7519379844961239E-3</v>
      </c>
    </row>
    <row r="27" spans="1:7" x14ac:dyDescent="0.2">
      <c r="B27" s="332" t="s">
        <v>442</v>
      </c>
      <c r="C27" s="332"/>
    </row>
    <row r="28" spans="1:7" x14ac:dyDescent="0.2">
      <c r="A28" s="128" t="s">
        <v>441</v>
      </c>
      <c r="B28" s="288" t="s">
        <v>22</v>
      </c>
      <c r="C28" s="287" t="s">
        <v>195</v>
      </c>
    </row>
    <row r="29" spans="1:7" x14ac:dyDescent="0.2">
      <c r="A29" s="28" t="s">
        <v>404</v>
      </c>
      <c r="B29" s="49">
        <v>15401.379513263702</v>
      </c>
      <c r="C29" s="15">
        <f>B29/$B$31</f>
        <v>0.87784233884086271</v>
      </c>
    </row>
    <row r="30" spans="1:7" x14ac:dyDescent="0.2">
      <c r="A30" s="30" t="s">
        <v>403</v>
      </c>
      <c r="B30" s="36">
        <v>2143.2054672241211</v>
      </c>
      <c r="C30" s="21">
        <f t="shared" ref="C30:C31" si="0">B30/$B$31</f>
        <v>0.1221576611591373</v>
      </c>
    </row>
    <row r="31" spans="1:7" x14ac:dyDescent="0.2">
      <c r="A31" s="30" t="s">
        <v>21</v>
      </c>
      <c r="B31" s="36">
        <v>17544.584980487823</v>
      </c>
      <c r="C31" s="21">
        <f t="shared" si="0"/>
        <v>1</v>
      </c>
    </row>
    <row r="32" spans="1:7" x14ac:dyDescent="0.2">
      <c r="A32" s="29" t="s">
        <v>406</v>
      </c>
      <c r="B32" s="55">
        <v>1161.8694911003113</v>
      </c>
      <c r="C32" s="18">
        <f>B32/$B$34</f>
        <v>0.54211764054762523</v>
      </c>
    </row>
    <row r="33" spans="1:6" x14ac:dyDescent="0.2">
      <c r="A33" s="29" t="s">
        <v>405</v>
      </c>
      <c r="B33" s="55">
        <v>981.33597612380981</v>
      </c>
      <c r="C33" s="18">
        <f t="shared" ref="C33:C34" si="1">B33/$B$34</f>
        <v>0.45788235945237477</v>
      </c>
    </row>
    <row r="34" spans="1:6" x14ac:dyDescent="0.2">
      <c r="A34" s="48" t="s">
        <v>21</v>
      </c>
      <c r="B34" s="32">
        <f>SUM(B32:B33)</f>
        <v>2143.2054672241211</v>
      </c>
      <c r="C34" s="46">
        <f t="shared" si="1"/>
        <v>1</v>
      </c>
    </row>
    <row r="39" spans="1:6" x14ac:dyDescent="0.2">
      <c r="A39" s="347" t="s">
        <v>250</v>
      </c>
      <c r="B39" s="321" t="s">
        <v>435</v>
      </c>
      <c r="C39" s="322"/>
      <c r="D39" s="323"/>
      <c r="E39" s="337" t="s">
        <v>440</v>
      </c>
      <c r="F39" s="339"/>
    </row>
    <row r="40" spans="1:6" x14ac:dyDescent="0.2">
      <c r="A40" s="348"/>
      <c r="B40" s="26" t="s">
        <v>416</v>
      </c>
      <c r="C40" s="22" t="s">
        <v>417</v>
      </c>
      <c r="D40" s="27" t="s">
        <v>21</v>
      </c>
      <c r="E40" s="299" t="s">
        <v>156</v>
      </c>
      <c r="F40" s="300" t="s">
        <v>157</v>
      </c>
    </row>
    <row r="41" spans="1:6" x14ac:dyDescent="0.2">
      <c r="A41" s="28" t="s">
        <v>98</v>
      </c>
      <c r="B41" s="87">
        <v>2200915.751765789</v>
      </c>
      <c r="C41" s="138">
        <v>3007667.0273185517</v>
      </c>
      <c r="D41" s="88">
        <v>2606800.7121702773</v>
      </c>
      <c r="E41" s="240">
        <v>-806751.27555275103</v>
      </c>
      <c r="F41" s="224">
        <v>1.493076604219985E-56</v>
      </c>
    </row>
    <row r="42" spans="1:6" x14ac:dyDescent="0.2">
      <c r="A42" s="29" t="s">
        <v>170</v>
      </c>
      <c r="B42" s="16">
        <v>4.2673203356954841E-2</v>
      </c>
      <c r="C42" s="17">
        <v>2.158185470111457E-2</v>
      </c>
      <c r="D42" s="18">
        <v>3.2176832539249425E-2</v>
      </c>
      <c r="E42" s="225">
        <v>2.109134865584027E-2</v>
      </c>
      <c r="F42" s="226">
        <v>1.5373808588906481E-3</v>
      </c>
    </row>
    <row r="43" spans="1:6" x14ac:dyDescent="0.2">
      <c r="A43" s="30" t="s">
        <v>360</v>
      </c>
      <c r="B43" s="19">
        <v>1.1352880195033273E-2</v>
      </c>
      <c r="C43" s="20">
        <v>1.3077969249655116E-2</v>
      </c>
      <c r="D43" s="21">
        <v>1.2212145293743136E-2</v>
      </c>
      <c r="E43" s="227">
        <v>-1.7250890546218426E-3</v>
      </c>
      <c r="F43" s="228">
        <v>0.67603091024358486</v>
      </c>
    </row>
  </sheetData>
  <mergeCells count="17">
    <mergeCell ref="E39:F39"/>
    <mergeCell ref="A39:A40"/>
    <mergeCell ref="B39:D39"/>
    <mergeCell ref="B27:C27"/>
    <mergeCell ref="F10:G10"/>
    <mergeCell ref="L3:M3"/>
    <mergeCell ref="A3:A4"/>
    <mergeCell ref="A10:A11"/>
    <mergeCell ref="A16:A17"/>
    <mergeCell ref="B3:E3"/>
    <mergeCell ref="F3:I3"/>
    <mergeCell ref="B10:E10"/>
    <mergeCell ref="B16:G16"/>
    <mergeCell ref="I10:J10"/>
    <mergeCell ref="J3:K3"/>
    <mergeCell ref="L7:M7"/>
    <mergeCell ref="L4:M4"/>
  </mergeCells>
  <conditionalFormatting sqref="G12:G14">
    <cfRule type="cellIs" dxfId="14" priority="8" operator="lessThan">
      <formula>0.105</formula>
    </cfRule>
  </conditionalFormatting>
  <conditionalFormatting sqref="F41:F43">
    <cfRule type="cellIs" dxfId="13" priority="1" operator="lessThan">
      <formula>0.105</formula>
    </cfRule>
  </conditionalFormatting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AACAB-E61B-4147-A907-2D5B9620251E}">
  <dimension ref="A1:I24"/>
  <sheetViews>
    <sheetView zoomScale="80" zoomScaleNormal="80" workbookViewId="0">
      <selection activeCell="K22" sqref="K22:K24"/>
    </sheetView>
  </sheetViews>
  <sheetFormatPr baseColWidth="10" defaultRowHeight="12.75" x14ac:dyDescent="0.2"/>
  <cols>
    <col min="1" max="1" width="27.28515625" customWidth="1"/>
    <col min="2" max="2" width="20.42578125" bestFit="1" customWidth="1"/>
    <col min="3" max="3" width="22.85546875" bestFit="1" customWidth="1"/>
    <col min="4" max="4" width="17.140625" bestFit="1" customWidth="1"/>
    <col min="5" max="5" width="15.85546875" customWidth="1"/>
    <col min="6" max="6" width="19.85546875" bestFit="1" customWidth="1"/>
    <col min="7" max="7" width="14.5703125" customWidth="1"/>
    <col min="8" max="8" width="21.85546875" customWidth="1"/>
    <col min="9" max="9" width="16.7109375" customWidth="1"/>
    <col min="10" max="10" width="13.28515625" customWidth="1"/>
    <col min="11" max="11" width="34" customWidth="1"/>
    <col min="13" max="13" width="28.85546875" customWidth="1"/>
    <col min="14" max="14" width="14.7109375" customWidth="1"/>
    <col min="15" max="15" width="14.28515625" customWidth="1"/>
  </cols>
  <sheetData>
    <row r="1" spans="1:9" ht="15" x14ac:dyDescent="0.25">
      <c r="A1" s="4" t="s">
        <v>433</v>
      </c>
      <c r="B1" s="4"/>
      <c r="C1" s="4"/>
    </row>
    <row r="2" spans="1:9" ht="15" x14ac:dyDescent="0.25">
      <c r="A2" s="4"/>
      <c r="B2" s="4"/>
      <c r="C2" s="4"/>
    </row>
    <row r="3" spans="1:9" x14ac:dyDescent="0.2">
      <c r="B3" s="332" t="s">
        <v>253</v>
      </c>
      <c r="C3" s="332"/>
      <c r="D3" s="319" t="s">
        <v>186</v>
      </c>
    </row>
    <row r="4" spans="1:9" ht="25.5" x14ac:dyDescent="0.2">
      <c r="A4" s="128" t="s">
        <v>132</v>
      </c>
      <c r="B4" s="174" t="s">
        <v>22</v>
      </c>
      <c r="C4" s="264" t="s">
        <v>361</v>
      </c>
      <c r="D4" s="320"/>
    </row>
    <row r="5" spans="1:9" x14ac:dyDescent="0.2">
      <c r="A5" s="28" t="s">
        <v>100</v>
      </c>
      <c r="B5" s="49">
        <v>675.58582735061646</v>
      </c>
      <c r="C5" s="18">
        <f>B5/$B$10</f>
        <v>3.8506800138160463E-2</v>
      </c>
      <c r="D5" s="141">
        <v>2999348.9866008628</v>
      </c>
    </row>
    <row r="6" spans="1:9" x14ac:dyDescent="0.2">
      <c r="A6" s="29" t="s">
        <v>101</v>
      </c>
      <c r="B6" s="55">
        <v>1307.9921216964722</v>
      </c>
      <c r="C6" s="18">
        <f>B6/$B$10</f>
        <v>7.4552468647799477E-2</v>
      </c>
      <c r="D6" s="141">
        <v>2842321.7052384387</v>
      </c>
    </row>
    <row r="7" spans="1:9" x14ac:dyDescent="0.2">
      <c r="A7" s="29" t="s">
        <v>102</v>
      </c>
      <c r="B7" s="55">
        <v>14736.458836078644</v>
      </c>
      <c r="C7" s="18">
        <f>B7/$B$10</f>
        <v>0.83994342712966807</v>
      </c>
      <c r="D7" s="141">
        <v>2592210.9301049309</v>
      </c>
    </row>
    <row r="8" spans="1:9" x14ac:dyDescent="0.2">
      <c r="A8" s="29" t="s">
        <v>103</v>
      </c>
      <c r="B8" s="55">
        <v>187.41569185256958</v>
      </c>
      <c r="C8" s="18">
        <f>B8/$B$10</f>
        <v>1.0682252789735612E-2</v>
      </c>
      <c r="D8" s="141">
        <v>1462920.0159076096</v>
      </c>
    </row>
    <row r="9" spans="1:9" x14ac:dyDescent="0.2">
      <c r="A9" s="30" t="s">
        <v>104</v>
      </c>
      <c r="B9" s="36">
        <v>637.13250350952148</v>
      </c>
      <c r="C9" s="21">
        <f>B9/$B$10</f>
        <v>3.631505129463633E-2</v>
      </c>
      <c r="D9" s="142">
        <v>2380981.5325321127</v>
      </c>
    </row>
    <row r="10" spans="1:9" x14ac:dyDescent="0.2">
      <c r="A10" s="30" t="s">
        <v>21</v>
      </c>
      <c r="B10" s="36">
        <f>SUM(B5:B9)</f>
        <v>17544.584980487823</v>
      </c>
      <c r="C10" s="21">
        <f>SUM(C5:C9)</f>
        <v>0.99999999999999989</v>
      </c>
    </row>
    <row r="13" spans="1:9" x14ac:dyDescent="0.2">
      <c r="B13" s="321" t="s">
        <v>22</v>
      </c>
      <c r="C13" s="322"/>
      <c r="D13" s="322"/>
      <c r="E13" s="322"/>
      <c r="F13" s="321" t="s">
        <v>418</v>
      </c>
      <c r="G13" s="322"/>
      <c r="H13" s="322"/>
      <c r="I13" s="323"/>
    </row>
    <row r="14" spans="1:9" ht="25.5" x14ac:dyDescent="0.2">
      <c r="A14" s="25" t="s">
        <v>133</v>
      </c>
      <c r="B14" s="101" t="s">
        <v>419</v>
      </c>
      <c r="C14" s="102" t="s">
        <v>420</v>
      </c>
      <c r="D14" s="102" t="s">
        <v>421</v>
      </c>
      <c r="E14" s="103" t="s">
        <v>94</v>
      </c>
      <c r="F14" s="101" t="s">
        <v>419</v>
      </c>
      <c r="G14" s="102" t="s">
        <v>420</v>
      </c>
      <c r="H14" s="102" t="s">
        <v>421</v>
      </c>
      <c r="I14" s="103" t="s">
        <v>94</v>
      </c>
    </row>
    <row r="15" spans="1:9" x14ac:dyDescent="0.2">
      <c r="A15" s="28" t="s">
        <v>100</v>
      </c>
      <c r="B15" s="49">
        <v>338.12978363037109</v>
      </c>
      <c r="C15" s="7">
        <v>217.63935899734497</v>
      </c>
      <c r="D15" s="7">
        <v>59.773594379425049</v>
      </c>
      <c r="E15" s="8">
        <v>22.39825439453125</v>
      </c>
      <c r="F15" s="13">
        <f>B15/SUM($B15:$E15)</f>
        <v>0.53003300961651401</v>
      </c>
      <c r="G15" s="14">
        <f t="shared" ref="G15:I15" si="0">C15/SUM($B15:$E15)</f>
        <v>0.34115907573073762</v>
      </c>
      <c r="H15" s="14">
        <f t="shared" si="0"/>
        <v>9.369768549923653E-2</v>
      </c>
      <c r="I15" s="15">
        <f t="shared" si="0"/>
        <v>3.5110229153511849E-2</v>
      </c>
    </row>
    <row r="16" spans="1:9" x14ac:dyDescent="0.2">
      <c r="A16" s="29" t="s">
        <v>101</v>
      </c>
      <c r="B16" s="55">
        <v>879.05658864974976</v>
      </c>
      <c r="C16" s="9">
        <v>52.891417503356934</v>
      </c>
      <c r="D16" s="9">
        <v>0</v>
      </c>
      <c r="E16" s="10">
        <v>0</v>
      </c>
      <c r="F16" s="16">
        <f t="shared" ref="F16:I19" si="1">B16/SUM($B16:$E16)</f>
        <v>0.94324638589905674</v>
      </c>
      <c r="G16" s="17">
        <f t="shared" si="1"/>
        <v>5.6753614100943282E-2</v>
      </c>
      <c r="H16" s="17">
        <f t="shared" si="1"/>
        <v>0</v>
      </c>
      <c r="I16" s="18">
        <f t="shared" si="1"/>
        <v>0</v>
      </c>
    </row>
    <row r="17" spans="1:9" x14ac:dyDescent="0.2">
      <c r="A17" s="29" t="s">
        <v>102</v>
      </c>
      <c r="B17" s="55">
        <v>10178.843385219574</v>
      </c>
      <c r="C17" s="9">
        <v>2369.4787268638611</v>
      </c>
      <c r="D17" s="9">
        <v>734.14668989181519</v>
      </c>
      <c r="E17" s="10">
        <v>180.39876699447632</v>
      </c>
      <c r="F17" s="16">
        <f t="shared" si="1"/>
        <v>0.75606800208601699</v>
      </c>
      <c r="G17" s="17">
        <f t="shared" si="1"/>
        <v>0.1760010424766579</v>
      </c>
      <c r="H17" s="17">
        <f t="shared" si="1"/>
        <v>5.453122717955973E-2</v>
      </c>
      <c r="I17" s="18">
        <f t="shared" si="1"/>
        <v>1.3399728257765349E-2</v>
      </c>
    </row>
    <row r="18" spans="1:9" x14ac:dyDescent="0.2">
      <c r="A18" s="29" t="s">
        <v>103</v>
      </c>
      <c r="B18" s="55">
        <v>104.97434711456299</v>
      </c>
      <c r="C18" s="9">
        <v>52.621921539306641</v>
      </c>
      <c r="D18" s="9">
        <v>7.4211688041687012</v>
      </c>
      <c r="E18" s="10">
        <v>0</v>
      </c>
      <c r="F18" s="16">
        <f t="shared" si="1"/>
        <v>0.63614093596173149</v>
      </c>
      <c r="G18" s="17">
        <f t="shared" si="1"/>
        <v>0.31888703612118369</v>
      </c>
      <c r="H18" s="17">
        <f t="shared" si="1"/>
        <v>4.4972027917084836E-2</v>
      </c>
      <c r="I18" s="18">
        <f t="shared" si="1"/>
        <v>0</v>
      </c>
    </row>
    <row r="19" spans="1:9" x14ac:dyDescent="0.2">
      <c r="A19" s="30" t="s">
        <v>104</v>
      </c>
      <c r="B19" s="36">
        <v>427.31855726242065</v>
      </c>
      <c r="C19" s="11">
        <v>89.997261524200439</v>
      </c>
      <c r="D19" s="11">
        <v>37.510087966918945</v>
      </c>
      <c r="E19" s="12">
        <v>0</v>
      </c>
      <c r="F19" s="19">
        <f t="shared" si="1"/>
        <v>0.77018493920515574</v>
      </c>
      <c r="G19" s="20">
        <f t="shared" si="1"/>
        <v>0.16220810965876228</v>
      </c>
      <c r="H19" s="20">
        <f t="shared" si="1"/>
        <v>6.760695113608195E-2</v>
      </c>
      <c r="I19" s="21">
        <f t="shared" si="1"/>
        <v>0</v>
      </c>
    </row>
    <row r="20" spans="1:9" x14ac:dyDescent="0.2">
      <c r="B20" s="47"/>
      <c r="C20" s="47"/>
      <c r="D20" s="47"/>
      <c r="E20" s="47"/>
      <c r="F20" s="19"/>
      <c r="G20" s="20"/>
      <c r="H20" s="20"/>
      <c r="I20" s="21"/>
    </row>
    <row r="21" spans="1:9" x14ac:dyDescent="0.2">
      <c r="B21" s="321" t="s">
        <v>22</v>
      </c>
      <c r="C21" s="322"/>
      <c r="D21" s="322"/>
      <c r="E21" s="322"/>
      <c r="F21" s="321" t="s">
        <v>418</v>
      </c>
      <c r="G21" s="322"/>
      <c r="H21" s="322"/>
      <c r="I21" s="323"/>
    </row>
    <row r="22" spans="1:9" ht="25.5" x14ac:dyDescent="0.2">
      <c r="A22" s="25" t="s">
        <v>133</v>
      </c>
      <c r="B22" s="101" t="s">
        <v>419</v>
      </c>
      <c r="C22" s="102" t="s">
        <v>420</v>
      </c>
      <c r="D22" s="102" t="s">
        <v>421</v>
      </c>
      <c r="E22" s="103" t="s">
        <v>94</v>
      </c>
      <c r="F22" s="101" t="s">
        <v>419</v>
      </c>
      <c r="G22" s="102" t="s">
        <v>420</v>
      </c>
      <c r="H22" s="102" t="s">
        <v>421</v>
      </c>
      <c r="I22" s="103" t="s">
        <v>94</v>
      </c>
    </row>
    <row r="23" spans="1:9" x14ac:dyDescent="0.2">
      <c r="A23" s="28" t="s">
        <v>416</v>
      </c>
      <c r="B23" s="49">
        <v>4843.1132831573486</v>
      </c>
      <c r="C23" s="7">
        <v>1844.7417392730713</v>
      </c>
      <c r="D23" s="7">
        <v>681.52476835250854</v>
      </c>
      <c r="E23" s="8">
        <v>135.06326627731323</v>
      </c>
      <c r="F23" s="13">
        <f>B23/SUM($B23:$E23)</f>
        <v>0.6453661179560698</v>
      </c>
      <c r="G23" s="14">
        <f t="shared" ref="G23" si="2">C23/SUM($B23:$E23)</f>
        <v>0.24581993963396431</v>
      </c>
      <c r="H23" s="14">
        <f t="shared" ref="H23" si="3">D23/SUM($B23:$E23)</f>
        <v>9.0816168924264737E-2</v>
      </c>
      <c r="I23" s="15">
        <f t="shared" ref="I23" si="4">E23/SUM($B23:$E23)</f>
        <v>1.7997773485701193E-2</v>
      </c>
    </row>
    <row r="24" spans="1:9" x14ac:dyDescent="0.2">
      <c r="A24" s="30" t="s">
        <v>417</v>
      </c>
      <c r="B24" s="36">
        <v>7085.2093787193298</v>
      </c>
      <c r="C24" s="11">
        <v>937.88694715499878</v>
      </c>
      <c r="D24" s="11">
        <v>157.32677268981934</v>
      </c>
      <c r="E24" s="12">
        <v>67.733755111694336</v>
      </c>
      <c r="F24" s="19">
        <f t="shared" ref="F24" si="5">B24/SUM($B24:$E24)</f>
        <v>0.85900516981096964</v>
      </c>
      <c r="G24" s="20">
        <f t="shared" ref="G24" si="6">C24/SUM($B24:$E24)</f>
        <v>0.11370867016635645</v>
      </c>
      <c r="H24" s="20">
        <f t="shared" ref="H24" si="7">D24/SUM($B24:$E24)</f>
        <v>1.9074173234194216E-2</v>
      </c>
      <c r="I24" s="21">
        <f t="shared" ref="I24" si="8">E24/SUM($B24:$E24)</f>
        <v>8.2119867884797044E-3</v>
      </c>
    </row>
  </sheetData>
  <mergeCells count="6">
    <mergeCell ref="B21:E21"/>
    <mergeCell ref="F21:I21"/>
    <mergeCell ref="B3:C3"/>
    <mergeCell ref="D3:D4"/>
    <mergeCell ref="B13:E13"/>
    <mergeCell ref="F13:I1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8B1C3-9072-4207-95DC-0A8146992102}">
  <dimension ref="A1:S31"/>
  <sheetViews>
    <sheetView zoomScale="85" zoomScaleNormal="85" workbookViewId="0"/>
  </sheetViews>
  <sheetFormatPr baseColWidth="10" defaultRowHeight="12.75" x14ac:dyDescent="0.2"/>
  <cols>
    <col min="1" max="1" width="31.5703125" customWidth="1"/>
    <col min="2" max="2" width="13.85546875" bestFit="1" customWidth="1"/>
    <col min="3" max="3" width="17.140625" customWidth="1"/>
    <col min="4" max="4" width="16.7109375" customWidth="1"/>
    <col min="5" max="5" width="18.140625" customWidth="1"/>
    <col min="6" max="6" width="12.42578125" customWidth="1"/>
    <col min="7" max="7" width="17.28515625" bestFit="1" customWidth="1"/>
    <col min="9" max="9" width="11.42578125" style="147"/>
    <col min="10" max="10" width="19.85546875" bestFit="1" customWidth="1"/>
    <col min="11" max="11" width="13.5703125" customWidth="1"/>
    <col min="12" max="12" width="21.85546875" bestFit="1" customWidth="1"/>
    <col min="13" max="13" width="14.7109375" customWidth="1"/>
    <col min="14" max="14" width="11.42578125" customWidth="1"/>
    <col min="15" max="15" width="14.28515625" customWidth="1"/>
    <col min="16" max="16" width="14.7109375" customWidth="1"/>
    <col min="20" max="20" width="37" customWidth="1"/>
    <col min="29" max="29" width="22.140625" bestFit="1" customWidth="1"/>
    <col min="30" max="30" width="15.140625" customWidth="1"/>
    <col min="31" max="31" width="13.5703125" customWidth="1"/>
    <col min="32" max="32" width="13.7109375" customWidth="1"/>
    <col min="33" max="33" width="14.7109375" customWidth="1"/>
    <col min="34" max="34" width="6.42578125" bestFit="1" customWidth="1"/>
    <col min="35" max="35" width="9.140625" customWidth="1"/>
  </cols>
  <sheetData>
    <row r="1" spans="1:19" ht="15" x14ac:dyDescent="0.25">
      <c r="A1" s="4" t="s">
        <v>193</v>
      </c>
      <c r="B1" s="4"/>
      <c r="C1" s="4"/>
    </row>
    <row r="3" spans="1:19" x14ac:dyDescent="0.2">
      <c r="A3" s="353" t="s">
        <v>190</v>
      </c>
      <c r="B3" s="353"/>
      <c r="C3" s="353"/>
      <c r="D3" s="353" t="s">
        <v>191</v>
      </c>
      <c r="E3" s="353"/>
      <c r="F3" s="353"/>
      <c r="G3" s="353"/>
      <c r="H3" s="353"/>
      <c r="I3" s="143"/>
      <c r="J3" s="349" t="s">
        <v>133</v>
      </c>
      <c r="K3" s="321" t="s">
        <v>138</v>
      </c>
      <c r="L3" s="323"/>
      <c r="M3" s="321" t="s">
        <v>137</v>
      </c>
      <c r="N3" s="322"/>
      <c r="O3" s="322"/>
      <c r="P3" s="322"/>
      <c r="Q3" s="322"/>
      <c r="R3" s="323"/>
    </row>
    <row r="4" spans="1:19" ht="25.5" customHeight="1" x14ac:dyDescent="0.2">
      <c r="A4" s="148" t="s">
        <v>187</v>
      </c>
      <c r="B4" s="89" t="s">
        <v>129</v>
      </c>
      <c r="C4" s="91" t="s">
        <v>130</v>
      </c>
      <c r="D4" s="90" t="s">
        <v>100</v>
      </c>
      <c r="E4" s="90" t="s">
        <v>101</v>
      </c>
      <c r="F4" s="90" t="s">
        <v>102</v>
      </c>
      <c r="G4" s="90" t="s">
        <v>103</v>
      </c>
      <c r="H4" s="91" t="s">
        <v>104</v>
      </c>
      <c r="J4" s="350"/>
      <c r="K4" s="100" t="s">
        <v>129</v>
      </c>
      <c r="L4" s="113" t="s">
        <v>130</v>
      </c>
      <c r="M4" s="89" t="s">
        <v>100</v>
      </c>
      <c r="N4" s="90" t="s">
        <v>101</v>
      </c>
      <c r="O4" s="90" t="s">
        <v>102</v>
      </c>
      <c r="P4" s="90" t="s">
        <v>103</v>
      </c>
      <c r="Q4" s="91" t="s">
        <v>104</v>
      </c>
      <c r="R4" s="100" t="s">
        <v>21</v>
      </c>
    </row>
    <row r="5" spans="1:19" ht="12" customHeight="1" x14ac:dyDescent="0.2">
      <c r="A5" s="28" t="s">
        <v>100</v>
      </c>
      <c r="B5" s="55">
        <v>345.14670848846436</v>
      </c>
      <c r="C5" s="8">
        <v>330.4391188621521</v>
      </c>
      <c r="D5" s="9">
        <v>14.977085590362549</v>
      </c>
      <c r="E5" s="9">
        <v>60.043090343475342</v>
      </c>
      <c r="F5" s="9">
        <v>210.21819019317627</v>
      </c>
      <c r="G5" s="9">
        <v>22.533002376556396</v>
      </c>
      <c r="H5" s="10">
        <v>22.667750358581543</v>
      </c>
      <c r="J5" s="28" t="s">
        <v>100</v>
      </c>
      <c r="K5" s="18">
        <f t="shared" ref="K5:K10" si="0">B5/SUM($B5:$C5)</f>
        <v>0.51088506377049803</v>
      </c>
      <c r="L5" s="38">
        <f t="shared" ref="L5:L10" si="1">C5/SUM($B5:$C5)</f>
        <v>0.48911493622950197</v>
      </c>
      <c r="M5" s="13">
        <f t="shared" ref="M5:Q10" si="2">D5/$C5</f>
        <v>4.532479581090542E-2</v>
      </c>
      <c r="N5" s="14">
        <f t="shared" si="2"/>
        <v>0.18170696783791893</v>
      </c>
      <c r="O5" s="14">
        <f t="shared" si="2"/>
        <v>0.63617827972986485</v>
      </c>
      <c r="P5" s="14">
        <f t="shared" si="2"/>
        <v>6.8191086013506749E-2</v>
      </c>
      <c r="Q5" s="15">
        <f t="shared" si="2"/>
        <v>6.8598870607804022E-2</v>
      </c>
      <c r="R5" s="15">
        <f t="shared" ref="R5:R10" si="3">SUM(M5:Q5)</f>
        <v>1</v>
      </c>
      <c r="S5" s="52"/>
    </row>
    <row r="6" spans="1:19" x14ac:dyDescent="0.2">
      <c r="A6" s="29" t="s">
        <v>101</v>
      </c>
      <c r="B6" s="55">
        <v>682.87224817276001</v>
      </c>
      <c r="C6" s="10">
        <v>625.11987352371216</v>
      </c>
      <c r="D6" s="9">
        <v>30.088919162750244</v>
      </c>
      <c r="E6" s="9">
        <v>195.91484451293945</v>
      </c>
      <c r="F6" s="9">
        <v>368.89244270324707</v>
      </c>
      <c r="G6" s="9">
        <v>7.5559167861938477</v>
      </c>
      <c r="H6" s="10">
        <v>22.667750358581543</v>
      </c>
      <c r="I6" s="145"/>
      <c r="J6" s="29" t="s">
        <v>101</v>
      </c>
      <c r="K6" s="18">
        <f t="shared" si="0"/>
        <v>0.52207672878569888</v>
      </c>
      <c r="L6" s="39">
        <f t="shared" si="1"/>
        <v>0.47792327121430106</v>
      </c>
      <c r="M6" s="16">
        <f t="shared" si="2"/>
        <v>4.8133038857240726E-2</v>
      </c>
      <c r="N6" s="17">
        <f t="shared" si="2"/>
        <v>0.31340364114261032</v>
      </c>
      <c r="O6" s="17">
        <f t="shared" si="2"/>
        <v>0.59011472571468992</v>
      </c>
      <c r="P6" s="17">
        <f t="shared" si="2"/>
        <v>1.2087148571364744E-2</v>
      </c>
      <c r="Q6" s="18">
        <f t="shared" si="2"/>
        <v>3.6261445714094238E-2</v>
      </c>
      <c r="R6" s="18">
        <f t="shared" si="3"/>
        <v>1</v>
      </c>
      <c r="S6" s="52"/>
    </row>
    <row r="7" spans="1:19" x14ac:dyDescent="0.2">
      <c r="A7" s="29" t="s">
        <v>102</v>
      </c>
      <c r="B7" s="55">
        <v>9895.2320246696472</v>
      </c>
      <c r="C7" s="10">
        <v>4841.2268114089966</v>
      </c>
      <c r="D7" s="9">
        <v>375.77461957931519</v>
      </c>
      <c r="E7" s="9">
        <v>1503.9069662094116</v>
      </c>
      <c r="F7" s="9">
        <v>2369.3439788818359</v>
      </c>
      <c r="G7" s="9">
        <v>299.54171180725098</v>
      </c>
      <c r="H7" s="10">
        <v>292.65953493118286</v>
      </c>
      <c r="I7" s="145"/>
      <c r="J7" s="29" t="s">
        <v>102</v>
      </c>
      <c r="K7" s="18">
        <f t="shared" si="0"/>
        <v>0.67147963664402011</v>
      </c>
      <c r="L7" s="39">
        <f t="shared" si="1"/>
        <v>0.32852036335597989</v>
      </c>
      <c r="M7" s="16">
        <f t="shared" si="2"/>
        <v>7.761970967642999E-2</v>
      </c>
      <c r="N7" s="17">
        <f t="shared" si="2"/>
        <v>0.31064583932842277</v>
      </c>
      <c r="O7" s="17">
        <f t="shared" si="2"/>
        <v>0.48940982754581153</v>
      </c>
      <c r="P7" s="17">
        <f t="shared" si="2"/>
        <v>6.1873100244206898E-2</v>
      </c>
      <c r="Q7" s="18">
        <f t="shared" si="2"/>
        <v>6.0451523205128838E-2</v>
      </c>
      <c r="R7" s="18">
        <f t="shared" si="3"/>
        <v>1</v>
      </c>
      <c r="S7" s="52"/>
    </row>
    <row r="8" spans="1:19" x14ac:dyDescent="0.2">
      <c r="A8" s="29" t="s">
        <v>103</v>
      </c>
      <c r="B8" s="55">
        <v>97.418430328369141</v>
      </c>
      <c r="C8" s="10">
        <v>89.997261524200439</v>
      </c>
      <c r="D8" s="9">
        <v>0</v>
      </c>
      <c r="E8" s="9">
        <v>0</v>
      </c>
      <c r="F8" s="9">
        <v>67.599007129669189</v>
      </c>
      <c r="G8" s="9">
        <v>22.39825439453125</v>
      </c>
      <c r="H8" s="10">
        <v>0</v>
      </c>
      <c r="I8" s="145"/>
      <c r="J8" s="29" t="s">
        <v>103</v>
      </c>
      <c r="K8" s="18">
        <f t="shared" si="0"/>
        <v>0.51979868582724265</v>
      </c>
      <c r="L8" s="39">
        <f t="shared" si="1"/>
        <v>0.4802013141727573</v>
      </c>
      <c r="M8" s="16">
        <f t="shared" si="2"/>
        <v>0</v>
      </c>
      <c r="N8" s="17">
        <f t="shared" si="2"/>
        <v>0</v>
      </c>
      <c r="O8" s="17">
        <f t="shared" si="2"/>
        <v>0.75112293401829433</v>
      </c>
      <c r="P8" s="17">
        <f t="shared" si="2"/>
        <v>0.24887706598170564</v>
      </c>
      <c r="Q8" s="18">
        <f t="shared" si="2"/>
        <v>0</v>
      </c>
      <c r="R8" s="18">
        <f t="shared" si="3"/>
        <v>1</v>
      </c>
      <c r="S8" s="52"/>
    </row>
    <row r="9" spans="1:19" x14ac:dyDescent="0.2">
      <c r="A9" s="29" t="s">
        <v>104</v>
      </c>
      <c r="B9" s="55">
        <v>419.35839653015137</v>
      </c>
      <c r="C9" s="12">
        <v>217.77410697937012</v>
      </c>
      <c r="D9" s="9">
        <v>22.533002376556396</v>
      </c>
      <c r="E9" s="9">
        <v>30.223667144775391</v>
      </c>
      <c r="F9" s="9">
        <v>119.95143270492554</v>
      </c>
      <c r="G9" s="9">
        <v>22.533002376556396</v>
      </c>
      <c r="H9" s="10">
        <v>22.533002376556396</v>
      </c>
      <c r="I9" s="145"/>
      <c r="J9" s="30" t="s">
        <v>104</v>
      </c>
      <c r="K9" s="21">
        <f t="shared" si="0"/>
        <v>0.65819651990786299</v>
      </c>
      <c r="L9" s="40">
        <f t="shared" si="1"/>
        <v>0.34180348009213696</v>
      </c>
      <c r="M9" s="19">
        <f t="shared" si="2"/>
        <v>0.10346961210907853</v>
      </c>
      <c r="N9" s="20">
        <f t="shared" si="2"/>
        <v>0.138784484363141</v>
      </c>
      <c r="O9" s="20">
        <f t="shared" si="2"/>
        <v>0.55080667930962346</v>
      </c>
      <c r="P9" s="20">
        <f t="shared" si="2"/>
        <v>0.10346961210907853</v>
      </c>
      <c r="Q9" s="21">
        <f t="shared" si="2"/>
        <v>0.10346961210907853</v>
      </c>
      <c r="R9" s="21">
        <f t="shared" si="3"/>
        <v>1</v>
      </c>
      <c r="S9" s="52"/>
    </row>
    <row r="10" spans="1:19" x14ac:dyDescent="0.2">
      <c r="A10" s="31" t="s">
        <v>21</v>
      </c>
      <c r="B10" s="32">
        <f t="shared" ref="B10:H10" si="4">SUM(B5:B9)</f>
        <v>11440.027808189392</v>
      </c>
      <c r="C10" s="34">
        <f t="shared" si="4"/>
        <v>6104.5571722984314</v>
      </c>
      <c r="D10" s="33">
        <f t="shared" si="4"/>
        <v>443.37362670898438</v>
      </c>
      <c r="E10" s="33">
        <f t="shared" si="4"/>
        <v>1790.0885682106018</v>
      </c>
      <c r="F10" s="33">
        <f t="shared" si="4"/>
        <v>3136.005051612854</v>
      </c>
      <c r="G10" s="33">
        <f t="shared" si="4"/>
        <v>374.56188774108887</v>
      </c>
      <c r="H10" s="34">
        <f t="shared" si="4"/>
        <v>360.52803802490234</v>
      </c>
      <c r="I10"/>
      <c r="J10" s="30" t="s">
        <v>21</v>
      </c>
      <c r="K10" s="21">
        <f t="shared" si="0"/>
        <v>0.65205462659347013</v>
      </c>
      <c r="L10" s="40">
        <f t="shared" si="1"/>
        <v>0.34794537340652987</v>
      </c>
      <c r="M10" s="19">
        <f t="shared" si="2"/>
        <v>7.2629940910529545E-2</v>
      </c>
      <c r="N10" s="20">
        <f t="shared" si="2"/>
        <v>0.29323807078648656</v>
      </c>
      <c r="O10" s="20">
        <f t="shared" si="2"/>
        <v>0.51371540360758294</v>
      </c>
      <c r="P10" s="20">
        <f t="shared" si="2"/>
        <v>6.1357749164967244E-2</v>
      </c>
      <c r="Q10" s="21">
        <f t="shared" si="2"/>
        <v>5.905883553043368E-2</v>
      </c>
      <c r="R10" s="21">
        <f t="shared" si="3"/>
        <v>1</v>
      </c>
    </row>
    <row r="12" spans="1:19" x14ac:dyDescent="0.2">
      <c r="A12" s="349" t="s">
        <v>188</v>
      </c>
      <c r="B12" s="321" t="s">
        <v>188</v>
      </c>
      <c r="C12" s="322"/>
      <c r="D12" s="322"/>
      <c r="E12" s="322"/>
      <c r="F12" s="323"/>
      <c r="G12" s="147"/>
      <c r="H12" s="147"/>
    </row>
    <row r="13" spans="1:19" ht="25.5" x14ac:dyDescent="0.2">
      <c r="A13" s="350"/>
      <c r="B13" s="90" t="s">
        <v>100</v>
      </c>
      <c r="C13" s="90" t="s">
        <v>101</v>
      </c>
      <c r="D13" s="90" t="s">
        <v>102</v>
      </c>
      <c r="E13" s="90" t="s">
        <v>103</v>
      </c>
      <c r="F13" s="91" t="s">
        <v>104</v>
      </c>
      <c r="J13" s="147"/>
    </row>
    <row r="14" spans="1:19" x14ac:dyDescent="0.2">
      <c r="A14" s="28" t="s">
        <v>100</v>
      </c>
      <c r="B14" s="9">
        <v>1103.9823684692383</v>
      </c>
      <c r="C14" s="9">
        <v>3916.0162043571472</v>
      </c>
      <c r="D14" s="9">
        <v>16021.109467506409</v>
      </c>
      <c r="E14" s="9">
        <v>1621.0286912918091</v>
      </c>
      <c r="F14" s="10">
        <v>2033.9091548919678</v>
      </c>
      <c r="I14" s="145"/>
    </row>
    <row r="15" spans="1:19" x14ac:dyDescent="0.2">
      <c r="A15" s="29" t="s">
        <v>101</v>
      </c>
      <c r="B15" s="9">
        <v>3916.0162043571472</v>
      </c>
      <c r="C15" s="9">
        <v>2902.1658453941345</v>
      </c>
      <c r="D15" s="9">
        <v>16532.486345291138</v>
      </c>
      <c r="E15" s="9">
        <v>3434.1892538070679</v>
      </c>
      <c r="F15" s="10">
        <v>3824.401967048645</v>
      </c>
    </row>
    <row r="16" spans="1:19" x14ac:dyDescent="0.2">
      <c r="A16" s="29" t="s">
        <v>102</v>
      </c>
      <c r="B16" s="9">
        <v>16021.109467506409</v>
      </c>
      <c r="C16" s="9">
        <v>16532.486345291138</v>
      </c>
      <c r="D16" s="9">
        <v>15503.119908809662</v>
      </c>
      <c r="E16" s="9">
        <v>15675.558515071869</v>
      </c>
      <c r="F16" s="10">
        <v>16065.636480331421</v>
      </c>
    </row>
    <row r="17" spans="1:17" x14ac:dyDescent="0.2">
      <c r="A17" s="29" t="s">
        <v>103</v>
      </c>
      <c r="B17" s="9">
        <v>1621.0286912918091</v>
      </c>
      <c r="C17" s="9">
        <v>3434.1892538070679</v>
      </c>
      <c r="D17" s="9">
        <v>15675.558515071869</v>
      </c>
      <c r="E17" s="9">
        <v>539.5793251991272</v>
      </c>
      <c r="F17" s="10">
        <v>1492.1738619804382</v>
      </c>
    </row>
    <row r="18" spans="1:17" x14ac:dyDescent="0.2">
      <c r="A18" s="30" t="s">
        <v>104</v>
      </c>
      <c r="B18" s="11">
        <v>2033.9091548919678</v>
      </c>
      <c r="C18" s="11">
        <v>3824.401967048645</v>
      </c>
      <c r="D18" s="11">
        <v>16065.636480331421</v>
      </c>
      <c r="E18" s="11">
        <v>1492.1738619804382</v>
      </c>
      <c r="F18" s="12">
        <v>975.12753915786743</v>
      </c>
    </row>
    <row r="22" spans="1:17" ht="29.25" customHeight="1" x14ac:dyDescent="0.2">
      <c r="A22" s="131" t="s">
        <v>348</v>
      </c>
      <c r="B22" s="354" t="s">
        <v>162</v>
      </c>
      <c r="C22" s="355"/>
      <c r="D22" s="337" t="s">
        <v>189</v>
      </c>
      <c r="E22" s="338"/>
      <c r="F22" s="338"/>
      <c r="G22" s="338"/>
      <c r="H22" s="339"/>
      <c r="I22" s="143"/>
      <c r="J22" s="149"/>
      <c r="K22" s="354" t="s">
        <v>162</v>
      </c>
      <c r="L22" s="355"/>
      <c r="M22" s="337" t="s">
        <v>189</v>
      </c>
      <c r="N22" s="338"/>
      <c r="O22" s="338"/>
      <c r="P22" s="338"/>
      <c r="Q22" s="339"/>
    </row>
    <row r="23" spans="1:17" ht="25.5" x14ac:dyDescent="0.2">
      <c r="A23" s="166" t="s">
        <v>187</v>
      </c>
      <c r="B23" s="89" t="s">
        <v>66</v>
      </c>
      <c r="C23" s="89" t="s">
        <v>119</v>
      </c>
      <c r="D23" s="89" t="s">
        <v>100</v>
      </c>
      <c r="E23" s="90" t="s">
        <v>101</v>
      </c>
      <c r="F23" s="90" t="s">
        <v>102</v>
      </c>
      <c r="G23" s="90" t="s">
        <v>103</v>
      </c>
      <c r="H23" s="91" t="s">
        <v>104</v>
      </c>
      <c r="I23" s="144"/>
      <c r="J23" s="128" t="s">
        <v>187</v>
      </c>
      <c r="K23" s="89" t="s">
        <v>119</v>
      </c>
      <c r="L23" s="89" t="s">
        <v>66</v>
      </c>
      <c r="M23" s="89" t="s">
        <v>100</v>
      </c>
      <c r="N23" s="90" t="s">
        <v>101</v>
      </c>
      <c r="O23" s="90" t="s">
        <v>102</v>
      </c>
      <c r="P23" s="90" t="s">
        <v>103</v>
      </c>
      <c r="Q23" s="91" t="s">
        <v>104</v>
      </c>
    </row>
    <row r="24" spans="1:17" x14ac:dyDescent="0.2">
      <c r="A24" s="28" t="s">
        <v>100</v>
      </c>
      <c r="B24" s="10">
        <v>338.39927959442139</v>
      </c>
      <c r="C24" s="10">
        <v>337.18654775619507</v>
      </c>
      <c r="D24" s="55">
        <v>119.68193674087524</v>
      </c>
      <c r="E24" s="9">
        <v>45.335500717163086</v>
      </c>
      <c r="F24" s="9">
        <v>134.92851829528809</v>
      </c>
      <c r="G24" s="9">
        <v>14.842337608337402</v>
      </c>
      <c r="H24" s="10">
        <v>22.39825439453125</v>
      </c>
      <c r="I24" s="145"/>
      <c r="J24" s="28" t="s">
        <v>100</v>
      </c>
      <c r="K24" s="18">
        <f>B24/SUM($B24:$C24)</f>
        <v>0.50089754091125782</v>
      </c>
      <c r="L24" s="18">
        <f t="shared" ref="L24:L30" si="5">C24/SUM($B24:$C24)</f>
        <v>0.49910245908874218</v>
      </c>
      <c r="M24" s="16">
        <f>D24/D$30</f>
        <v>0.21560606727230361</v>
      </c>
      <c r="N24" s="17">
        <f t="shared" ref="N24:N30" si="6">E24/E$30</f>
        <v>4.9469577936581383E-2</v>
      </c>
      <c r="O24" s="17">
        <f t="shared" ref="O24:O30" si="7">F24/F$30</f>
        <v>3.1897949324778505E-2</v>
      </c>
      <c r="P24" s="17">
        <f t="shared" ref="P24:P30" si="8">G24/G$30</f>
        <v>5.5110817498094676E-2</v>
      </c>
      <c r="Q24" s="18">
        <f t="shared" ref="Q24:Q30" si="9">H24/H$30</f>
        <v>7.6463074779850163E-2</v>
      </c>
    </row>
    <row r="25" spans="1:17" x14ac:dyDescent="0.2">
      <c r="A25" s="29" t="s">
        <v>101</v>
      </c>
      <c r="B25" s="10">
        <v>527.02770328521729</v>
      </c>
      <c r="C25" s="10">
        <v>780.96441841125488</v>
      </c>
      <c r="D25" s="55">
        <v>60.447334289550781</v>
      </c>
      <c r="E25" s="9">
        <v>337.59079170227051</v>
      </c>
      <c r="F25" s="9">
        <v>345.2814564704895</v>
      </c>
      <c r="G25" s="9">
        <v>22.667750358581543</v>
      </c>
      <c r="H25" s="10">
        <v>14.977085590362549</v>
      </c>
      <c r="I25" s="145"/>
      <c r="J25" s="29" t="s">
        <v>101</v>
      </c>
      <c r="K25" s="18">
        <f t="shared" ref="K25:K30" si="10">B25/SUM($B25:$C25)</f>
        <v>0.40292880556624439</v>
      </c>
      <c r="L25" s="18">
        <f t="shared" si="5"/>
        <v>0.59707119443375567</v>
      </c>
      <c r="M25" s="16">
        <f t="shared" ref="M25:M30" si="11">D25/D$30</f>
        <v>0.10889539706799535</v>
      </c>
      <c r="N25" s="17">
        <f t="shared" si="6"/>
        <v>0.36837519640464073</v>
      </c>
      <c r="O25" s="17">
        <f t="shared" si="7"/>
        <v>8.1626705313534942E-2</v>
      </c>
      <c r="P25" s="17">
        <f t="shared" si="8"/>
        <v>8.4167217191072494E-2</v>
      </c>
      <c r="Q25" s="18">
        <f t="shared" si="9"/>
        <v>5.1128717234309028E-2</v>
      </c>
    </row>
    <row r="26" spans="1:17" x14ac:dyDescent="0.2">
      <c r="A26" s="29" t="s">
        <v>102</v>
      </c>
      <c r="B26" s="10">
        <v>9980.3683290481567</v>
      </c>
      <c r="C26" s="10">
        <v>4756.0905070304871</v>
      </c>
      <c r="D26" s="55">
        <v>344.87721252441406</v>
      </c>
      <c r="E26" s="9">
        <v>473.19304990768433</v>
      </c>
      <c r="F26" s="9">
        <v>3562.9193649291992</v>
      </c>
      <c r="G26" s="9">
        <v>179.45553112030029</v>
      </c>
      <c r="H26" s="10">
        <v>195.64534854888916</v>
      </c>
      <c r="I26" s="145"/>
      <c r="J26" s="29" t="s">
        <v>102</v>
      </c>
      <c r="K26" s="18">
        <f t="shared" si="10"/>
        <v>0.67725689326486271</v>
      </c>
      <c r="L26" s="18">
        <f t="shared" si="5"/>
        <v>0.32274310673513729</v>
      </c>
      <c r="M26" s="16">
        <f t="shared" si="11"/>
        <v>0.62129358455500194</v>
      </c>
      <c r="N26" s="17">
        <f t="shared" si="6"/>
        <v>0.51634282386109831</v>
      </c>
      <c r="O26" s="17">
        <f t="shared" si="7"/>
        <v>0.84229651956944696</v>
      </c>
      <c r="P26" s="17">
        <f t="shared" si="8"/>
        <v>0.66633311312357102</v>
      </c>
      <c r="Q26" s="18">
        <f t="shared" si="9"/>
        <v>0.66789333904860471</v>
      </c>
    </row>
    <row r="27" spans="1:17" x14ac:dyDescent="0.2">
      <c r="A27" s="29" t="s">
        <v>103</v>
      </c>
      <c r="B27" s="10">
        <v>82.576092720031738</v>
      </c>
      <c r="C27" s="10">
        <v>104.83959913253784</v>
      </c>
      <c r="D27" s="55">
        <v>0</v>
      </c>
      <c r="E27" s="9">
        <v>22.533002376556396</v>
      </c>
      <c r="F27" s="9">
        <v>37.375339984893799</v>
      </c>
      <c r="G27" s="9">
        <v>44.931256771087646</v>
      </c>
      <c r="H27" s="10">
        <v>0</v>
      </c>
      <c r="I27" s="145"/>
      <c r="J27" s="29" t="s">
        <v>103</v>
      </c>
      <c r="K27" s="18">
        <f t="shared" si="10"/>
        <v>0.44060394251827195</v>
      </c>
      <c r="L27" s="18">
        <f t="shared" si="5"/>
        <v>0.55939605748172805</v>
      </c>
      <c r="M27" s="16">
        <f t="shared" si="11"/>
        <v>0</v>
      </c>
      <c r="N27" s="17">
        <f t="shared" si="6"/>
        <v>2.4587753517195155E-2</v>
      </c>
      <c r="O27" s="17">
        <f t="shared" si="7"/>
        <v>8.8357651584479273E-3</v>
      </c>
      <c r="P27" s="17">
        <f t="shared" si="8"/>
        <v>0.16683344343821449</v>
      </c>
      <c r="Q27" s="18">
        <f t="shared" si="9"/>
        <v>0</v>
      </c>
    </row>
    <row r="28" spans="1:17" x14ac:dyDescent="0.2">
      <c r="A28" s="29" t="s">
        <v>104</v>
      </c>
      <c r="B28" s="10">
        <v>352.43312931060791</v>
      </c>
      <c r="C28" s="10">
        <v>284.69937419891357</v>
      </c>
      <c r="D28" s="55">
        <v>30.088919162750244</v>
      </c>
      <c r="E28" s="9">
        <v>37.779583930969238</v>
      </c>
      <c r="F28" s="9">
        <v>149.5013599395752</v>
      </c>
      <c r="G28" s="9">
        <v>7.4211688041687012</v>
      </c>
      <c r="H28" s="10">
        <v>59.908342361450195</v>
      </c>
      <c r="I28" s="145"/>
      <c r="J28" s="29" t="s">
        <v>104</v>
      </c>
      <c r="K28" s="18">
        <f t="shared" si="10"/>
        <v>0.55315515590445941</v>
      </c>
      <c r="L28" s="18">
        <f t="shared" si="5"/>
        <v>0.44684484409554054</v>
      </c>
      <c r="M28" s="16">
        <f t="shared" si="11"/>
        <v>5.4204951104699105E-2</v>
      </c>
      <c r="N28" s="17">
        <f t="shared" si="6"/>
        <v>4.1224648280484485E-2</v>
      </c>
      <c r="O28" s="17">
        <f t="shared" si="7"/>
        <v>3.5343060633791709E-2</v>
      </c>
      <c r="P28" s="17">
        <f t="shared" si="8"/>
        <v>2.7555408749047338E-2</v>
      </c>
      <c r="Q28" s="18">
        <f t="shared" si="9"/>
        <v>0.20451486893723611</v>
      </c>
    </row>
    <row r="29" spans="1:17" x14ac:dyDescent="0.2">
      <c r="A29" s="29" t="s">
        <v>192</v>
      </c>
      <c r="B29" s="10">
        <v>299.00271987915039</v>
      </c>
      <c r="C29" s="10">
        <v>508.41242218017578</v>
      </c>
      <c r="D29" s="55">
        <v>7.5559167861938477</v>
      </c>
      <c r="E29" s="9">
        <v>119.41244077682495</v>
      </c>
      <c r="F29" s="9">
        <v>351.62464141845703</v>
      </c>
      <c r="G29" s="9">
        <v>14.977085590362549</v>
      </c>
      <c r="H29" s="10">
        <v>14.842337608337402</v>
      </c>
      <c r="I29" s="145"/>
      <c r="J29" s="29" t="s">
        <v>192</v>
      </c>
      <c r="K29" s="18">
        <f t="shared" si="10"/>
        <v>0.37032092204332312</v>
      </c>
      <c r="L29" s="18">
        <f t="shared" si="5"/>
        <v>0.62967907795667688</v>
      </c>
      <c r="M29" s="16">
        <f t="shared" si="11"/>
        <v>1.3611924633499419E-2</v>
      </c>
      <c r="N29" s="17">
        <f t="shared" si="6"/>
        <v>0.13030148453549945</v>
      </c>
      <c r="O29" s="17">
        <f t="shared" si="7"/>
        <v>8.3126274082126625E-2</v>
      </c>
      <c r="P29" s="17">
        <f t="shared" si="8"/>
        <v>5.5611147812738168E-2</v>
      </c>
      <c r="Q29" s="18">
        <f t="shared" si="9"/>
        <v>5.0668715091082263E-2</v>
      </c>
    </row>
    <row r="30" spans="1:17" x14ac:dyDescent="0.2">
      <c r="A30" s="31" t="s">
        <v>21</v>
      </c>
      <c r="B30" s="54">
        <f t="shared" ref="B30:H30" si="12">SUM(B24:B28)</f>
        <v>11280.804533958435</v>
      </c>
      <c r="C30" s="34">
        <f t="shared" si="12"/>
        <v>6263.7804465293884</v>
      </c>
      <c r="D30" s="32">
        <f t="shared" si="12"/>
        <v>555.09540271759033</v>
      </c>
      <c r="E30" s="33">
        <f t="shared" si="12"/>
        <v>916.43192863464355</v>
      </c>
      <c r="F30" s="33">
        <f t="shared" si="12"/>
        <v>4230.0060396194458</v>
      </c>
      <c r="G30" s="33">
        <f t="shared" si="12"/>
        <v>269.31804466247559</v>
      </c>
      <c r="H30" s="34">
        <f t="shared" si="12"/>
        <v>292.92903089523315</v>
      </c>
      <c r="I30" s="145"/>
      <c r="J30" s="31" t="s">
        <v>21</v>
      </c>
      <c r="K30" s="42">
        <f t="shared" si="10"/>
        <v>0.64297927517261655</v>
      </c>
      <c r="L30" s="46">
        <f t="shared" si="5"/>
        <v>0.35702072482738351</v>
      </c>
      <c r="M30" s="44">
        <f t="shared" si="11"/>
        <v>1</v>
      </c>
      <c r="N30" s="45">
        <f t="shared" si="6"/>
        <v>1</v>
      </c>
      <c r="O30" s="45">
        <f t="shared" si="7"/>
        <v>1</v>
      </c>
      <c r="P30" s="45">
        <f t="shared" si="8"/>
        <v>1</v>
      </c>
      <c r="Q30" s="46">
        <f t="shared" si="9"/>
        <v>1</v>
      </c>
    </row>
    <row r="31" spans="1:17" x14ac:dyDescent="0.2">
      <c r="D31" s="69"/>
      <c r="E31" s="69"/>
      <c r="F31" s="69"/>
      <c r="G31" s="69"/>
      <c r="H31" s="69"/>
      <c r="I31" s="146"/>
    </row>
  </sheetData>
  <mergeCells count="11">
    <mergeCell ref="D22:H22"/>
    <mergeCell ref="A3:C3"/>
    <mergeCell ref="D3:H3"/>
    <mergeCell ref="B22:C22"/>
    <mergeCell ref="M3:R3"/>
    <mergeCell ref="K3:L3"/>
    <mergeCell ref="J3:J4"/>
    <mergeCell ref="K22:L22"/>
    <mergeCell ref="M22:Q22"/>
    <mergeCell ref="B12:F12"/>
    <mergeCell ref="A12:A1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DBB9-E270-414D-A8BB-DC248E6C31A7}">
  <dimension ref="A1:I12"/>
  <sheetViews>
    <sheetView zoomScale="85" zoomScaleNormal="85" workbookViewId="0"/>
  </sheetViews>
  <sheetFormatPr baseColWidth="10" defaultRowHeight="12.75" x14ac:dyDescent="0.2"/>
  <cols>
    <col min="1" max="1" width="28" bestFit="1" customWidth="1"/>
    <col min="2" max="2" width="14.42578125" customWidth="1"/>
    <col min="3" max="6" width="14.140625" customWidth="1"/>
    <col min="11" max="11" width="23.140625" customWidth="1"/>
    <col min="12" max="12" width="13.28515625" customWidth="1"/>
    <col min="13" max="13" width="12.5703125" bestFit="1" customWidth="1"/>
    <col min="14" max="14" width="17.85546875" customWidth="1"/>
    <col min="15" max="15" width="16.42578125" customWidth="1"/>
    <col min="16" max="16" width="12.5703125" bestFit="1" customWidth="1"/>
    <col min="17" max="17" width="12" customWidth="1"/>
  </cols>
  <sheetData>
    <row r="1" spans="1:9" ht="15" x14ac:dyDescent="0.25">
      <c r="A1" s="4" t="s">
        <v>194</v>
      </c>
      <c r="B1" s="4"/>
      <c r="C1" s="4"/>
    </row>
    <row r="3" spans="1:9" x14ac:dyDescent="0.2">
      <c r="B3" s="337" t="s">
        <v>22</v>
      </c>
      <c r="C3" s="338"/>
      <c r="D3" s="338"/>
      <c r="E3" s="339"/>
      <c r="F3" s="337" t="s">
        <v>349</v>
      </c>
      <c r="G3" s="338"/>
      <c r="H3" s="338"/>
      <c r="I3" s="339"/>
    </row>
    <row r="4" spans="1:9" ht="25.5" x14ac:dyDescent="0.2">
      <c r="A4" s="25" t="s">
        <v>133</v>
      </c>
      <c r="B4" s="89" t="s">
        <v>134</v>
      </c>
      <c r="C4" s="90" t="s">
        <v>135</v>
      </c>
      <c r="D4" s="90" t="s">
        <v>136</v>
      </c>
      <c r="E4" s="91" t="s">
        <v>21</v>
      </c>
      <c r="F4" s="89" t="s">
        <v>134</v>
      </c>
      <c r="G4" s="90" t="s">
        <v>135</v>
      </c>
      <c r="H4" s="90" t="s">
        <v>136</v>
      </c>
      <c r="I4" s="91" t="s">
        <v>21</v>
      </c>
    </row>
    <row r="5" spans="1:9" x14ac:dyDescent="0.2">
      <c r="A5" s="28" t="s">
        <v>100</v>
      </c>
      <c r="B5" s="55">
        <v>488.17013549804688</v>
      </c>
      <c r="C5" s="9">
        <v>172.43860626220703</v>
      </c>
      <c r="D5" s="7">
        <v>14.977085590362549</v>
      </c>
      <c r="E5" s="8">
        <f>SUM(B5:D5)</f>
        <v>675.58582735061646</v>
      </c>
      <c r="F5" s="16">
        <f t="shared" ref="F5:F10" si="0">B5/SUM($B5:$D5)</f>
        <v>0.72258788703791987</v>
      </c>
      <c r="G5" s="17">
        <f t="shared" ref="G5:G10" si="1">C5/SUM($B5:$D5)</f>
        <v>0.25524307834941395</v>
      </c>
      <c r="H5" s="14">
        <f t="shared" ref="H5:H10" si="2">D5/SUM($B5:$D5)</f>
        <v>2.2169034612666203E-2</v>
      </c>
      <c r="I5" s="15">
        <f t="shared" ref="I5:I10" si="3">E5/SUM($B5:$D5)</f>
        <v>1</v>
      </c>
    </row>
    <row r="6" spans="1:9" x14ac:dyDescent="0.2">
      <c r="A6" s="29" t="s">
        <v>101</v>
      </c>
      <c r="B6" s="55">
        <v>775.42972135543823</v>
      </c>
      <c r="C6" s="9">
        <v>352.16363334655762</v>
      </c>
      <c r="D6" s="9">
        <v>180.39876699447632</v>
      </c>
      <c r="E6" s="10">
        <f>SUM(B6:D6)</f>
        <v>1307.9921216964722</v>
      </c>
      <c r="F6" s="16">
        <f t="shared" si="0"/>
        <v>0.5928397491796068</v>
      </c>
      <c r="G6" s="17">
        <f t="shared" si="1"/>
        <v>0.26923987347095002</v>
      </c>
      <c r="H6" s="17">
        <f t="shared" si="2"/>
        <v>0.13792037734944324</v>
      </c>
      <c r="I6" s="18">
        <f t="shared" si="3"/>
        <v>1</v>
      </c>
    </row>
    <row r="7" spans="1:9" x14ac:dyDescent="0.2">
      <c r="A7" s="29" t="s">
        <v>102</v>
      </c>
      <c r="B7" s="55">
        <v>12808.60201215744</v>
      </c>
      <c r="C7" s="9">
        <v>1725.3292984962463</v>
      </c>
      <c r="D7" s="9">
        <v>202.52752542495728</v>
      </c>
      <c r="E7" s="10">
        <f>SUM(B7:D7)</f>
        <v>14736.458836078644</v>
      </c>
      <c r="F7" s="16">
        <f t="shared" si="0"/>
        <v>0.86917774172440165</v>
      </c>
      <c r="G7" s="17">
        <f t="shared" si="1"/>
        <v>0.11707896162083364</v>
      </c>
      <c r="H7" s="17">
        <f t="shared" si="2"/>
        <v>1.3743296654764696E-2</v>
      </c>
      <c r="I7" s="18">
        <f t="shared" si="3"/>
        <v>1</v>
      </c>
    </row>
    <row r="8" spans="1:9" x14ac:dyDescent="0.2">
      <c r="A8" s="29" t="s">
        <v>103</v>
      </c>
      <c r="B8" s="55">
        <v>90.266757488250732</v>
      </c>
      <c r="C8" s="9">
        <v>74.750679969787598</v>
      </c>
      <c r="D8" s="9">
        <v>22.39825439453125</v>
      </c>
      <c r="E8" s="10">
        <f>SUM(B8:D8)</f>
        <v>187.41569185256958</v>
      </c>
      <c r="F8" s="16">
        <f t="shared" si="0"/>
        <v>0.48163927254959532</v>
      </c>
      <c r="G8" s="17">
        <f t="shared" si="1"/>
        <v>0.39884963329852957</v>
      </c>
      <c r="H8" s="17">
        <f t="shared" si="2"/>
        <v>0.11951109415187508</v>
      </c>
      <c r="I8" s="18">
        <f t="shared" si="3"/>
        <v>1</v>
      </c>
    </row>
    <row r="9" spans="1:9" x14ac:dyDescent="0.2">
      <c r="A9" s="29" t="s">
        <v>104</v>
      </c>
      <c r="B9" s="55">
        <v>494.91756439208984</v>
      </c>
      <c r="C9" s="9">
        <v>134.65902233123779</v>
      </c>
      <c r="D9" s="11">
        <v>7.5559167861938477</v>
      </c>
      <c r="E9" s="12">
        <f>SUM(B9:D9)</f>
        <v>637.13250350952148</v>
      </c>
      <c r="F9" s="16">
        <f t="shared" si="0"/>
        <v>0.77678906925314894</v>
      </c>
      <c r="G9" s="17">
        <f t="shared" si="1"/>
        <v>0.21135167581232248</v>
      </c>
      <c r="H9" s="20">
        <f t="shared" si="2"/>
        <v>1.1859254934528591E-2</v>
      </c>
      <c r="I9" s="21">
        <f t="shared" si="3"/>
        <v>1</v>
      </c>
    </row>
    <row r="10" spans="1:9" x14ac:dyDescent="0.2">
      <c r="A10" s="31" t="s">
        <v>21</v>
      </c>
      <c r="B10" s="32">
        <f>SUM(B5:B9)</f>
        <v>14657.386190891266</v>
      </c>
      <c r="C10" s="33">
        <f>SUM(C5:C9)</f>
        <v>2459.3412404060364</v>
      </c>
      <c r="D10" s="33">
        <f>SUM(D5:D9)</f>
        <v>427.85754919052124</v>
      </c>
      <c r="E10" s="34">
        <f>SUM(E5:E9)</f>
        <v>17544.584980487823</v>
      </c>
      <c r="F10" s="44">
        <f t="shared" si="0"/>
        <v>0.83543647268900634</v>
      </c>
      <c r="G10" s="45">
        <f t="shared" si="1"/>
        <v>0.14017665525523618</v>
      </c>
      <c r="H10" s="45">
        <f t="shared" si="2"/>
        <v>2.43868720557575E-2</v>
      </c>
      <c r="I10" s="46">
        <f t="shared" si="3"/>
        <v>1</v>
      </c>
    </row>
    <row r="12" spans="1:9" ht="25.5" customHeight="1" x14ac:dyDescent="0.2"/>
  </sheetData>
  <mergeCells count="2">
    <mergeCell ref="B3:E3"/>
    <mergeCell ref="F3:I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CB2A6-7AC7-425B-ACCF-D59B9BEDEB5B}">
  <dimension ref="A1:G67"/>
  <sheetViews>
    <sheetView zoomScale="85" zoomScaleNormal="85" workbookViewId="0"/>
  </sheetViews>
  <sheetFormatPr baseColWidth="10" defaultRowHeight="12.75" x14ac:dyDescent="0.2"/>
  <cols>
    <col min="1" max="1" width="56" customWidth="1"/>
    <col min="2" max="4" width="21.5703125" customWidth="1"/>
    <col min="5" max="5" width="16.42578125" customWidth="1"/>
    <col min="6" max="6" width="21.42578125" customWidth="1"/>
    <col min="7" max="8" width="19.140625" customWidth="1"/>
    <col min="9" max="9" width="30.28515625" bestFit="1" customWidth="1"/>
    <col min="10" max="10" width="21.7109375" bestFit="1" customWidth="1"/>
    <col min="11" max="11" width="27.7109375" customWidth="1"/>
    <col min="12" max="13" width="30.28515625" bestFit="1" customWidth="1"/>
    <col min="14" max="14" width="17.7109375" bestFit="1" customWidth="1"/>
    <col min="15" max="15" width="18.7109375" customWidth="1"/>
    <col min="17" max="17" width="19.42578125" bestFit="1" customWidth="1"/>
    <col min="18" max="18" width="36.5703125" bestFit="1" customWidth="1"/>
    <col min="19" max="19" width="19.42578125" bestFit="1" customWidth="1"/>
    <col min="20" max="20" width="13.42578125" bestFit="1" customWidth="1"/>
    <col min="24" max="24" width="23.140625" bestFit="1" customWidth="1"/>
    <col min="26" max="26" width="23.140625" customWidth="1"/>
  </cols>
  <sheetData>
    <row r="1" spans="1:7" s="4" customFormat="1" ht="15" x14ac:dyDescent="0.25">
      <c r="A1" s="4" t="s">
        <v>367</v>
      </c>
    </row>
    <row r="2" spans="1:7" s="4" customFormat="1" ht="15" x14ac:dyDescent="0.25"/>
    <row r="3" spans="1:7" s="4" customFormat="1" ht="15" x14ac:dyDescent="0.25">
      <c r="A3" s="356" t="s">
        <v>254</v>
      </c>
      <c r="B3" s="357"/>
      <c r="C3" s="358"/>
      <c r="D3" s="321" t="s">
        <v>22</v>
      </c>
      <c r="E3" s="323"/>
      <c r="F3" s="321" t="s">
        <v>412</v>
      </c>
      <c r="G3" s="323"/>
    </row>
    <row r="4" spans="1:7" s="4" customFormat="1" ht="15" x14ac:dyDescent="0.25">
      <c r="A4" s="25" t="s">
        <v>196</v>
      </c>
      <c r="B4" s="26" t="s">
        <v>231</v>
      </c>
      <c r="C4" s="27" t="s">
        <v>195</v>
      </c>
      <c r="D4" s="26" t="s">
        <v>128</v>
      </c>
      <c r="E4" s="27" t="s">
        <v>127</v>
      </c>
      <c r="F4" s="26" t="s">
        <v>128</v>
      </c>
      <c r="G4" s="27" t="s">
        <v>127</v>
      </c>
    </row>
    <row r="5" spans="1:7" s="4" customFormat="1" ht="15" x14ac:dyDescent="0.25">
      <c r="A5" s="28" t="s">
        <v>413</v>
      </c>
      <c r="B5" s="55">
        <v>13766.855964183807</v>
      </c>
      <c r="C5" s="18">
        <f>B5/$B$7</f>
        <v>0.78467834830488092</v>
      </c>
      <c r="D5" s="55">
        <v>4571.7094793319702</v>
      </c>
      <c r="E5" s="8">
        <v>9180.0346512794495</v>
      </c>
      <c r="F5" s="16">
        <f>D5/D$7</f>
        <v>0.72983804158441223</v>
      </c>
      <c r="G5" s="15">
        <f t="shared" ref="G5:G7" si="0">E5/E$7</f>
        <v>0.81488269360520282</v>
      </c>
    </row>
    <row r="6" spans="1:7" s="4" customFormat="1" ht="15" x14ac:dyDescent="0.25">
      <c r="A6" s="29" t="s">
        <v>414</v>
      </c>
      <c r="B6" s="55">
        <v>3777.7290163040161</v>
      </c>
      <c r="C6" s="18">
        <f>B6/$B$7</f>
        <v>0.21532165169511905</v>
      </c>
      <c r="D6" s="55">
        <v>1692.2959833145142</v>
      </c>
      <c r="E6" s="12">
        <v>2085.433032989502</v>
      </c>
      <c r="F6" s="16">
        <f t="shared" ref="F6:F7" si="1">D6/D$7</f>
        <v>0.27016195841558777</v>
      </c>
      <c r="G6" s="21">
        <f t="shared" si="0"/>
        <v>0.1851173063947972</v>
      </c>
    </row>
    <row r="7" spans="1:7" s="4" customFormat="1" ht="15" x14ac:dyDescent="0.25">
      <c r="A7" s="31" t="s">
        <v>21</v>
      </c>
      <c r="B7" s="32">
        <f>SUM(B5:B6)</f>
        <v>17544.584980487823</v>
      </c>
      <c r="C7" s="46">
        <f>B7/$B$7</f>
        <v>1</v>
      </c>
      <c r="D7" s="32">
        <f>SUM(D5:D6)</f>
        <v>6264.0054626464844</v>
      </c>
      <c r="E7" s="34">
        <f>SUM(E5:E6)</f>
        <v>11265.467684268951</v>
      </c>
      <c r="F7" s="44">
        <f t="shared" si="1"/>
        <v>1</v>
      </c>
      <c r="G7" s="46">
        <f t="shared" si="0"/>
        <v>1</v>
      </c>
    </row>
    <row r="8" spans="1:7" s="4" customFormat="1" ht="15" x14ac:dyDescent="0.25"/>
    <row r="9" spans="1:7" s="4" customFormat="1" ht="15" x14ac:dyDescent="0.25">
      <c r="A9" s="328" t="s">
        <v>338</v>
      </c>
      <c r="B9" s="336"/>
      <c r="C9" s="336"/>
      <c r="D9" s="329"/>
    </row>
    <row r="10" spans="1:7" s="4" customFormat="1" ht="15" x14ac:dyDescent="0.25">
      <c r="A10" s="25" t="s">
        <v>196</v>
      </c>
      <c r="B10" s="41" t="s">
        <v>98</v>
      </c>
      <c r="C10" s="26" t="s">
        <v>156</v>
      </c>
      <c r="D10" s="27" t="s">
        <v>157</v>
      </c>
    </row>
    <row r="11" spans="1:7" s="4" customFormat="1" ht="15" x14ac:dyDescent="0.25">
      <c r="A11" s="28" t="s">
        <v>106</v>
      </c>
      <c r="B11" s="241">
        <v>2656187.9258226235</v>
      </c>
      <c r="C11" s="243">
        <v>229364.82821644982</v>
      </c>
      <c r="D11" s="265">
        <v>0</v>
      </c>
    </row>
    <row r="12" spans="1:7" s="4" customFormat="1" ht="15" x14ac:dyDescent="0.25">
      <c r="A12" s="30" t="s">
        <v>105</v>
      </c>
      <c r="B12" s="242">
        <v>2426823.0976061122</v>
      </c>
    </row>
    <row r="13" spans="1:7" s="4" customFormat="1" ht="15" x14ac:dyDescent="0.25"/>
    <row r="14" spans="1:7" s="4" customFormat="1" ht="15" x14ac:dyDescent="0.25"/>
    <row r="15" spans="1:7" s="4" customFormat="1" ht="15" x14ac:dyDescent="0.25">
      <c r="A15" s="43" t="s">
        <v>339</v>
      </c>
      <c r="B15" s="321" t="s">
        <v>340</v>
      </c>
      <c r="C15" s="322"/>
      <c r="D15" s="323"/>
      <c r="E15" s="321" t="s">
        <v>195</v>
      </c>
      <c r="F15" s="322"/>
      <c r="G15" s="323"/>
    </row>
    <row r="16" spans="1:7" s="4" customFormat="1" ht="15" x14ac:dyDescent="0.25">
      <c r="A16" s="166" t="s">
        <v>72</v>
      </c>
      <c r="B16" s="89" t="s">
        <v>413</v>
      </c>
      <c r="C16" s="90" t="s">
        <v>414</v>
      </c>
      <c r="D16" s="100" t="s">
        <v>21</v>
      </c>
      <c r="E16" s="89" t="s">
        <v>413</v>
      </c>
      <c r="F16" s="90" t="s">
        <v>414</v>
      </c>
      <c r="G16" s="100" t="s">
        <v>21</v>
      </c>
    </row>
    <row r="17" spans="1:7" x14ac:dyDescent="0.2">
      <c r="A17" s="29" t="s">
        <v>109</v>
      </c>
      <c r="B17" s="9">
        <v>5477.945041179657</v>
      </c>
      <c r="C17" s="9">
        <v>974.85804319381714</v>
      </c>
      <c r="D17" s="10">
        <f>SUM(B17:C17)</f>
        <v>6452.8030843734741</v>
      </c>
      <c r="E17" s="17">
        <f t="shared" ref="E17:G23" si="2">B17/$D17</f>
        <v>0.84892487335393874</v>
      </c>
      <c r="F17" s="17">
        <f t="shared" si="2"/>
        <v>0.15107512664606124</v>
      </c>
      <c r="G17" s="18">
        <f t="shared" si="2"/>
        <v>1</v>
      </c>
    </row>
    <row r="18" spans="1:7" x14ac:dyDescent="0.2">
      <c r="A18" s="29" t="s">
        <v>68</v>
      </c>
      <c r="B18" s="9">
        <v>2454.4702534675598</v>
      </c>
      <c r="C18" s="9">
        <v>352.56787729263306</v>
      </c>
      <c r="D18" s="10">
        <f t="shared" ref="D18:D23" si="3">SUM(B18:C18)</f>
        <v>2807.0381307601929</v>
      </c>
      <c r="E18" s="17">
        <f t="shared" si="2"/>
        <v>0.87439861488552284</v>
      </c>
      <c r="F18" s="17">
        <f t="shared" si="2"/>
        <v>0.12560138511447716</v>
      </c>
      <c r="G18" s="18">
        <f t="shared" si="2"/>
        <v>1</v>
      </c>
    </row>
    <row r="19" spans="1:7" x14ac:dyDescent="0.2">
      <c r="A19" s="29" t="s">
        <v>69</v>
      </c>
      <c r="B19" s="9">
        <v>1026.9409728050232</v>
      </c>
      <c r="C19" s="9">
        <v>351.48989343643188</v>
      </c>
      <c r="D19" s="10">
        <f t="shared" si="3"/>
        <v>1378.4308662414551</v>
      </c>
      <c r="E19" s="17">
        <f t="shared" si="2"/>
        <v>0.74500723827025606</v>
      </c>
      <c r="F19" s="17">
        <f t="shared" si="2"/>
        <v>0.25499276172974394</v>
      </c>
      <c r="G19" s="18">
        <f t="shared" si="2"/>
        <v>1</v>
      </c>
    </row>
    <row r="20" spans="1:7" x14ac:dyDescent="0.2">
      <c r="A20" s="29" t="s">
        <v>110</v>
      </c>
      <c r="B20" s="9">
        <v>923.17935752868652</v>
      </c>
      <c r="C20" s="9">
        <v>112.39551591873169</v>
      </c>
      <c r="D20" s="10">
        <f t="shared" si="3"/>
        <v>1035.5748734474182</v>
      </c>
      <c r="E20" s="17">
        <f t="shared" si="2"/>
        <v>0.89146558225715911</v>
      </c>
      <c r="F20" s="17">
        <f t="shared" si="2"/>
        <v>0.10853441774284091</v>
      </c>
      <c r="G20" s="18">
        <f t="shared" si="2"/>
        <v>1</v>
      </c>
    </row>
    <row r="21" spans="1:7" x14ac:dyDescent="0.2">
      <c r="A21" s="29" t="s">
        <v>70</v>
      </c>
      <c r="B21" s="9">
        <v>2599.9392037391663</v>
      </c>
      <c r="C21" s="9">
        <v>1221.1040935516357</v>
      </c>
      <c r="D21" s="10">
        <f t="shared" si="3"/>
        <v>3821.043297290802</v>
      </c>
      <c r="E21" s="17">
        <f t="shared" si="2"/>
        <v>0.68042652266792591</v>
      </c>
      <c r="F21" s="17">
        <f t="shared" si="2"/>
        <v>0.31957347733207409</v>
      </c>
      <c r="G21" s="18">
        <f t="shared" si="2"/>
        <v>1</v>
      </c>
    </row>
    <row r="22" spans="1:7" x14ac:dyDescent="0.2">
      <c r="A22" s="29" t="s">
        <v>71</v>
      </c>
      <c r="B22" s="9">
        <v>1284.3811354637146</v>
      </c>
      <c r="C22" s="9">
        <v>765.3135929107666</v>
      </c>
      <c r="D22" s="10">
        <f t="shared" si="3"/>
        <v>2049.6947283744812</v>
      </c>
      <c r="E22" s="17">
        <f t="shared" si="2"/>
        <v>0.6266206951131198</v>
      </c>
      <c r="F22" s="17">
        <f t="shared" si="2"/>
        <v>0.37337930488688026</v>
      </c>
      <c r="G22" s="18">
        <f t="shared" si="2"/>
        <v>1</v>
      </c>
    </row>
    <row r="23" spans="1:7" x14ac:dyDescent="0.2">
      <c r="A23" s="31" t="s">
        <v>21</v>
      </c>
      <c r="B23" s="32">
        <f>SUM(B17:B22)</f>
        <v>13766.855964183807</v>
      </c>
      <c r="C23" s="33">
        <f>SUM(C17:C22)</f>
        <v>3777.7290163040161</v>
      </c>
      <c r="D23" s="34">
        <f t="shared" si="3"/>
        <v>17544.584980487823</v>
      </c>
      <c r="E23" s="44">
        <f t="shared" si="2"/>
        <v>0.78467834830488092</v>
      </c>
      <c r="F23" s="45">
        <f t="shared" si="2"/>
        <v>0.21532165169511905</v>
      </c>
      <c r="G23" s="46">
        <f t="shared" si="2"/>
        <v>1</v>
      </c>
    </row>
    <row r="26" spans="1:7" ht="25.5" customHeight="1" x14ac:dyDescent="0.2">
      <c r="A26" s="328" t="s">
        <v>384</v>
      </c>
      <c r="B26" s="336"/>
      <c r="C26" s="336"/>
      <c r="D26" s="329"/>
    </row>
    <row r="27" spans="1:7" x14ac:dyDescent="0.2">
      <c r="A27" s="25" t="s">
        <v>383</v>
      </c>
      <c r="B27" s="26" t="s">
        <v>119</v>
      </c>
      <c r="C27" s="27" t="s">
        <v>66</v>
      </c>
      <c r="D27" s="27" t="s">
        <v>239</v>
      </c>
    </row>
    <row r="28" spans="1:7" x14ac:dyDescent="0.2">
      <c r="A28" s="28" t="s">
        <v>385</v>
      </c>
      <c r="B28" s="49">
        <v>352.43312931060791</v>
      </c>
      <c r="C28" s="8">
        <v>3425.2958869934082</v>
      </c>
      <c r="D28" s="38">
        <f>B28/SUM(B28:C28)</f>
        <v>9.3292326630514871E-2</v>
      </c>
    </row>
    <row r="29" spans="1:7" x14ac:dyDescent="0.2">
      <c r="A29" s="29" t="s">
        <v>386</v>
      </c>
      <c r="B29" s="55">
        <v>2322.7957463264465</v>
      </c>
      <c r="C29" s="10">
        <v>1454.9332699775696</v>
      </c>
      <c r="D29" s="39">
        <f t="shared" ref="D29:D33" si="4">B29/SUM(B29:C29)</f>
        <v>0.61486563390377325</v>
      </c>
    </row>
    <row r="30" spans="1:7" x14ac:dyDescent="0.2">
      <c r="A30" s="29" t="s">
        <v>387</v>
      </c>
      <c r="B30" s="55">
        <v>2046.4607768058777</v>
      </c>
      <c r="C30" s="10">
        <v>1731.2682394981384</v>
      </c>
      <c r="D30" s="39">
        <f t="shared" si="4"/>
        <v>0.54171719781215433</v>
      </c>
    </row>
    <row r="31" spans="1:7" x14ac:dyDescent="0.2">
      <c r="A31" s="29" t="s">
        <v>388</v>
      </c>
      <c r="B31" s="55">
        <v>1274.9387469291687</v>
      </c>
      <c r="C31" s="10">
        <v>2502.7902693748474</v>
      </c>
      <c r="D31" s="39">
        <f t="shared" si="4"/>
        <v>0.33748814206279926</v>
      </c>
    </row>
    <row r="32" spans="1:7" x14ac:dyDescent="0.2">
      <c r="A32" s="29" t="s">
        <v>389</v>
      </c>
      <c r="B32" s="55">
        <v>1700.9098243713379</v>
      </c>
      <c r="C32" s="10">
        <v>2076.8191919326782</v>
      </c>
      <c r="D32" s="39">
        <f t="shared" si="4"/>
        <v>0.45024664739861153</v>
      </c>
    </row>
    <row r="33" spans="1:4" x14ac:dyDescent="0.2">
      <c r="A33" s="30" t="s">
        <v>390</v>
      </c>
      <c r="B33" s="36">
        <v>1229.7379941940308</v>
      </c>
      <c r="C33" s="12">
        <v>2547.9910221099854</v>
      </c>
      <c r="D33" s="40">
        <f t="shared" si="4"/>
        <v>0.32552308248863199</v>
      </c>
    </row>
    <row r="36" spans="1:4" ht="25.5" customHeight="1" x14ac:dyDescent="0.2">
      <c r="A36" s="328" t="s">
        <v>402</v>
      </c>
      <c r="B36" s="336"/>
      <c r="C36" s="336"/>
      <c r="D36" s="329"/>
    </row>
    <row r="37" spans="1:4" x14ac:dyDescent="0.2">
      <c r="A37" s="25" t="s">
        <v>383</v>
      </c>
      <c r="B37" s="26" t="s">
        <v>119</v>
      </c>
      <c r="C37" s="27" t="s">
        <v>66</v>
      </c>
      <c r="D37" s="27" t="s">
        <v>239</v>
      </c>
    </row>
    <row r="38" spans="1:4" x14ac:dyDescent="0.2">
      <c r="A38" s="28" t="s">
        <v>391</v>
      </c>
      <c r="B38" s="49">
        <v>1634</v>
      </c>
      <c r="C38" s="8">
        <v>435</v>
      </c>
      <c r="D38" s="38">
        <f t="shared" ref="D38:D48" si="5">B38/SUM(B38:C38)</f>
        <v>0.78975350410826484</v>
      </c>
    </row>
    <row r="39" spans="1:4" x14ac:dyDescent="0.2">
      <c r="A39" s="29" t="s">
        <v>392</v>
      </c>
      <c r="B39" s="55">
        <v>202</v>
      </c>
      <c r="C39" s="10">
        <v>1867</v>
      </c>
      <c r="D39" s="39">
        <f t="shared" si="5"/>
        <v>9.7631706138231036E-2</v>
      </c>
    </row>
    <row r="40" spans="1:4" x14ac:dyDescent="0.2">
      <c r="A40" s="29" t="s">
        <v>393</v>
      </c>
      <c r="B40" s="55">
        <v>254</v>
      </c>
      <c r="C40" s="10">
        <v>1815</v>
      </c>
      <c r="D40" s="39">
        <f t="shared" si="5"/>
        <v>0.12276462058965684</v>
      </c>
    </row>
    <row r="41" spans="1:4" x14ac:dyDescent="0.2">
      <c r="A41" s="29" t="s">
        <v>394</v>
      </c>
      <c r="B41" s="55">
        <v>881</v>
      </c>
      <c r="C41" s="10">
        <v>1188</v>
      </c>
      <c r="D41" s="39">
        <f t="shared" si="5"/>
        <v>0.42580956984050267</v>
      </c>
    </row>
    <row r="42" spans="1:4" x14ac:dyDescent="0.2">
      <c r="A42" s="29" t="s">
        <v>395</v>
      </c>
      <c r="B42" s="55">
        <v>443</v>
      </c>
      <c r="C42" s="10">
        <v>1626</v>
      </c>
      <c r="D42" s="39">
        <f t="shared" si="5"/>
        <v>0.2141130981150314</v>
      </c>
    </row>
    <row r="43" spans="1:4" x14ac:dyDescent="0.2">
      <c r="A43" s="29" t="s">
        <v>396</v>
      </c>
      <c r="B43" s="55">
        <v>470</v>
      </c>
      <c r="C43" s="10">
        <v>1599</v>
      </c>
      <c r="D43" s="39">
        <f t="shared" si="5"/>
        <v>0.22716288061865636</v>
      </c>
    </row>
    <row r="44" spans="1:4" x14ac:dyDescent="0.2">
      <c r="A44" s="29" t="s">
        <v>397</v>
      </c>
      <c r="B44" s="55">
        <v>1199</v>
      </c>
      <c r="C44" s="10">
        <v>870</v>
      </c>
      <c r="D44" s="39">
        <f t="shared" si="5"/>
        <v>0.57950700821652967</v>
      </c>
    </row>
    <row r="45" spans="1:4" x14ac:dyDescent="0.2">
      <c r="A45" s="29" t="s">
        <v>398</v>
      </c>
      <c r="B45" s="55">
        <v>1622</v>
      </c>
      <c r="C45" s="10">
        <v>447</v>
      </c>
      <c r="D45" s="39">
        <f t="shared" si="5"/>
        <v>0.78395360077332044</v>
      </c>
    </row>
    <row r="46" spans="1:4" x14ac:dyDescent="0.2">
      <c r="A46" s="29" t="s">
        <v>399</v>
      </c>
      <c r="B46" s="55">
        <v>28</v>
      </c>
      <c r="C46" s="10">
        <v>2041</v>
      </c>
      <c r="D46" s="39">
        <f t="shared" si="5"/>
        <v>1.3533107781536975E-2</v>
      </c>
    </row>
    <row r="47" spans="1:4" x14ac:dyDescent="0.2">
      <c r="A47" s="29" t="s">
        <v>400</v>
      </c>
      <c r="B47" s="55">
        <v>1000</v>
      </c>
      <c r="C47" s="10">
        <v>1069</v>
      </c>
      <c r="D47" s="39">
        <f t="shared" si="5"/>
        <v>0.48332527791203478</v>
      </c>
    </row>
    <row r="48" spans="1:4" x14ac:dyDescent="0.2">
      <c r="A48" s="30" t="s">
        <v>401</v>
      </c>
      <c r="B48" s="36">
        <v>1410</v>
      </c>
      <c r="C48" s="12">
        <v>659</v>
      </c>
      <c r="D48" s="40">
        <f t="shared" si="5"/>
        <v>0.68148864185596902</v>
      </c>
    </row>
    <row r="67" spans="1:1" x14ac:dyDescent="0.2">
      <c r="A67" t="s">
        <v>407</v>
      </c>
    </row>
  </sheetData>
  <mergeCells count="8">
    <mergeCell ref="E15:G15"/>
    <mergeCell ref="A36:D36"/>
    <mergeCell ref="A26:D26"/>
    <mergeCell ref="A3:C3"/>
    <mergeCell ref="A9:D9"/>
    <mergeCell ref="B15:D15"/>
    <mergeCell ref="D3:E3"/>
    <mergeCell ref="F3:G3"/>
  </mergeCells>
  <conditionalFormatting sqref="D11">
    <cfRule type="cellIs" dxfId="7" priority="3" operator="lessThan">
      <formula>0.105</formula>
    </cfRule>
  </conditionalFormatting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F7C90-FBEB-49D7-99DF-71A97679069C}">
  <dimension ref="A1:R57"/>
  <sheetViews>
    <sheetView zoomScale="85" zoomScaleNormal="85" zoomScaleSheetLayoutView="40" workbookViewId="0"/>
  </sheetViews>
  <sheetFormatPr baseColWidth="10" defaultRowHeight="12.75" x14ac:dyDescent="0.2"/>
  <cols>
    <col min="1" max="1" width="17.28515625" customWidth="1"/>
    <col min="2" max="2" width="21.28515625" bestFit="1" customWidth="1"/>
    <col min="3" max="3" width="24.85546875" bestFit="1" customWidth="1"/>
    <col min="4" max="4" width="32.5703125" customWidth="1"/>
    <col min="5" max="5" width="30" customWidth="1"/>
    <col min="6" max="6" width="17.7109375" customWidth="1"/>
    <col min="7" max="7" width="18.5703125" customWidth="1"/>
    <col min="8" max="8" width="25.85546875" customWidth="1"/>
    <col min="10" max="10" width="16.42578125" bestFit="1" customWidth="1"/>
    <col min="11" max="12" width="16.42578125" customWidth="1"/>
    <col min="13" max="13" width="20.140625" customWidth="1"/>
    <col min="14" max="14" width="27" customWidth="1"/>
  </cols>
  <sheetData>
    <row r="1" spans="1:15" s="4" customFormat="1" ht="15" x14ac:dyDescent="0.25">
      <c r="A1" s="4" t="s">
        <v>368</v>
      </c>
    </row>
    <row r="3" spans="1:15" ht="36" x14ac:dyDescent="0.2">
      <c r="A3" s="148" t="s">
        <v>215</v>
      </c>
      <c r="B3" s="182" t="s">
        <v>259</v>
      </c>
      <c r="C3" s="183" t="s">
        <v>221</v>
      </c>
      <c r="D3" s="184" t="s">
        <v>260</v>
      </c>
      <c r="E3" s="184" t="s">
        <v>341</v>
      </c>
      <c r="F3" s="182" t="s">
        <v>216</v>
      </c>
      <c r="G3" s="184" t="s">
        <v>217</v>
      </c>
      <c r="H3" s="182" t="s">
        <v>255</v>
      </c>
      <c r="I3" s="183" t="s">
        <v>256</v>
      </c>
      <c r="J3" s="185" t="s">
        <v>257</v>
      </c>
      <c r="K3" s="186" t="s">
        <v>428</v>
      </c>
      <c r="L3" s="186" t="s">
        <v>197</v>
      </c>
      <c r="M3" s="187" t="s">
        <v>218</v>
      </c>
      <c r="N3" s="187" t="s">
        <v>434</v>
      </c>
      <c r="O3" s="190" t="s">
        <v>258</v>
      </c>
    </row>
    <row r="4" spans="1:15" x14ac:dyDescent="0.2">
      <c r="A4" s="28" t="s">
        <v>198</v>
      </c>
      <c r="B4" s="189">
        <v>22.263506412506104</v>
      </c>
      <c r="C4" s="18">
        <f>B4/$B$21</f>
        <v>2.3674236496391498E-3</v>
      </c>
      <c r="D4" s="231">
        <v>75.289671897888184</v>
      </c>
      <c r="E4" s="231">
        <v>105.51333904266357</v>
      </c>
      <c r="F4" s="121">
        <f t="shared" ref="F4:F18" si="0">D4/D$21</f>
        <v>4.8465509631040174E-3</v>
      </c>
      <c r="G4" s="123">
        <f t="shared" ref="G4:G21" si="1">E4/E$21</f>
        <v>6.7921105520435338E-3</v>
      </c>
      <c r="H4" s="92">
        <v>30.223667144775391</v>
      </c>
      <c r="I4" s="116">
        <v>0.24993543035545862</v>
      </c>
      <c r="J4" s="156" t="str">
        <f t="shared" ref="J4:J19" si="2">IF(I4&gt;0.105,A4,IF(I4&gt;0.0506,_xlfn.CONCAT(A4,"*"),_xlfn.CONCAT(A4,"**")))</f>
        <v>Arica y Parinacota</v>
      </c>
      <c r="K4" s="188">
        <v>105.51333904266357</v>
      </c>
      <c r="L4" s="49">
        <v>74380.89</v>
      </c>
      <c r="M4" s="159">
        <f t="shared" ref="M4:M12" si="3">E4/L4</f>
        <v>1.4185544034585171E-3</v>
      </c>
      <c r="N4" s="159">
        <f>E4/L4</f>
        <v>1.4185544034585171E-3</v>
      </c>
      <c r="O4" s="162">
        <v>1.2383518927925746E-2</v>
      </c>
    </row>
    <row r="5" spans="1:15" x14ac:dyDescent="0.2">
      <c r="A5" s="29" t="s">
        <v>199</v>
      </c>
      <c r="B5" s="189">
        <v>0</v>
      </c>
      <c r="C5" s="18">
        <f t="shared" ref="C5:C23" si="4">B5/$B$23</f>
        <v>0</v>
      </c>
      <c r="D5" s="231">
        <v>142.61918306350708</v>
      </c>
      <c r="E5" s="231">
        <v>82.576092720031738</v>
      </c>
      <c r="F5" s="119">
        <f t="shared" si="0"/>
        <v>9.1806900151059946E-3</v>
      </c>
      <c r="G5" s="151">
        <f t="shared" si="1"/>
        <v>5.3155928510941223E-3</v>
      </c>
      <c r="H5" s="94">
        <v>-60.043090343475342</v>
      </c>
      <c r="I5" s="117">
        <v>5.533115408371421E-2</v>
      </c>
      <c r="J5" s="157" t="str">
        <f t="shared" si="2"/>
        <v>Tarapacá*</v>
      </c>
      <c r="K5" s="94">
        <v>105.10909509658813</v>
      </c>
      <c r="L5" s="94">
        <v>170515.9</v>
      </c>
      <c r="M5" s="160">
        <f t="shared" si="3"/>
        <v>4.8427209849657272E-4</v>
      </c>
      <c r="N5" s="160">
        <f t="shared" ref="N5:N19" si="5">E5/L5</f>
        <v>4.8427209849657272E-4</v>
      </c>
      <c r="O5" s="163">
        <v>5.7041752662344183E-4</v>
      </c>
    </row>
    <row r="6" spans="1:15" x14ac:dyDescent="0.2">
      <c r="A6" s="29" t="s">
        <v>200</v>
      </c>
      <c r="B6" s="189">
        <v>104.7048511505127</v>
      </c>
      <c r="C6" s="18">
        <f t="shared" si="4"/>
        <v>5.7053645625183376E-3</v>
      </c>
      <c r="D6" s="231">
        <v>427.58805322647095</v>
      </c>
      <c r="E6" s="231">
        <v>359.45005416870117</v>
      </c>
      <c r="F6" s="119">
        <f t="shared" si="0"/>
        <v>2.7524722036073208E-2</v>
      </c>
      <c r="G6" s="151">
        <f t="shared" si="1"/>
        <v>2.3138538956336909E-2</v>
      </c>
      <c r="H6" s="94">
        <v>-68.137999057769775</v>
      </c>
      <c r="I6" s="117">
        <v>0.18825909010059375</v>
      </c>
      <c r="J6" s="157" t="str">
        <f t="shared" si="2"/>
        <v>Antofagasta</v>
      </c>
      <c r="K6" s="94">
        <v>441.62190294265747</v>
      </c>
      <c r="L6" s="94">
        <v>292021.59999999998</v>
      </c>
      <c r="M6" s="160">
        <f t="shared" si="3"/>
        <v>1.2309022831485793E-3</v>
      </c>
      <c r="N6" s="160">
        <f t="shared" si="5"/>
        <v>1.2309022831485793E-3</v>
      </c>
      <c r="O6" s="163">
        <v>9.6132621820783134E-4</v>
      </c>
    </row>
    <row r="7" spans="1:15" x14ac:dyDescent="0.2">
      <c r="A7" s="29" t="s">
        <v>201</v>
      </c>
      <c r="B7" s="189">
        <v>7.5559167861938477</v>
      </c>
      <c r="C7" s="18">
        <f t="shared" si="4"/>
        <v>4.1172170530397374E-4</v>
      </c>
      <c r="D7" s="231">
        <v>135.33276224136353</v>
      </c>
      <c r="E7" s="231">
        <v>90.266757488250732</v>
      </c>
      <c r="F7" s="119">
        <f t="shared" si="0"/>
        <v>8.7116481271158897E-3</v>
      </c>
      <c r="G7" s="151">
        <f t="shared" si="1"/>
        <v>5.8106567529513887E-3</v>
      </c>
      <c r="H7" s="94">
        <v>-45.066004753112793</v>
      </c>
      <c r="I7" s="117">
        <v>0.12974819200834409</v>
      </c>
      <c r="J7" s="157" t="str">
        <f t="shared" si="2"/>
        <v>Atacama</v>
      </c>
      <c r="K7" s="94">
        <v>105.37859106063843</v>
      </c>
      <c r="L7" s="94">
        <v>143313.60000000001</v>
      </c>
      <c r="M7" s="160">
        <f t="shared" si="3"/>
        <v>6.2985479039149618E-4</v>
      </c>
      <c r="N7" s="160">
        <f t="shared" si="5"/>
        <v>6.2985479039149618E-4</v>
      </c>
      <c r="O7" s="163">
        <v>1.5598475720364241E-3</v>
      </c>
    </row>
    <row r="8" spans="1:15" x14ac:dyDescent="0.2">
      <c r="A8" s="29" t="s">
        <v>202</v>
      </c>
      <c r="B8" s="189">
        <v>112.26076793670654</v>
      </c>
      <c r="C8" s="18">
        <f t="shared" si="4"/>
        <v>6.1170862678223111E-3</v>
      </c>
      <c r="D8" s="231">
        <v>278.08669328689575</v>
      </c>
      <c r="E8" s="231">
        <v>270.39602851867676</v>
      </c>
      <c r="F8" s="119">
        <f t="shared" si="0"/>
        <v>1.790101214684427E-2</v>
      </c>
      <c r="G8" s="151">
        <f t="shared" si="1"/>
        <v>1.7405948244987004E-2</v>
      </c>
      <c r="H8" s="94">
        <v>-7.6906647682189941</v>
      </c>
      <c r="I8" s="117">
        <v>0.85298177855344848</v>
      </c>
      <c r="J8" s="157" t="str">
        <f t="shared" si="2"/>
        <v>Coquimbo</v>
      </c>
      <c r="K8" s="94">
        <v>345.2814564704895</v>
      </c>
      <c r="L8" s="94">
        <v>391327.9</v>
      </c>
      <c r="M8" s="160">
        <f t="shared" si="3"/>
        <v>6.9097048413536771E-4</v>
      </c>
      <c r="N8" s="160">
        <f t="shared" si="5"/>
        <v>6.9097048413536771E-4</v>
      </c>
      <c r="O8" s="163">
        <v>2.4562235960794172E-3</v>
      </c>
    </row>
    <row r="9" spans="1:15" x14ac:dyDescent="0.2">
      <c r="A9" s="29" t="s">
        <v>203</v>
      </c>
      <c r="B9" s="189">
        <v>689.48492908477783</v>
      </c>
      <c r="C9" s="18">
        <f t="shared" si="4"/>
        <v>3.7570015501344783E-2</v>
      </c>
      <c r="D9" s="231">
        <v>1638.0269966125488</v>
      </c>
      <c r="E9" s="231">
        <v>1765.2648501396179</v>
      </c>
      <c r="F9" s="119">
        <f t="shared" si="0"/>
        <v>0.10544316528288133</v>
      </c>
      <c r="G9" s="151">
        <f t="shared" si="1"/>
        <v>0.11363372749427279</v>
      </c>
      <c r="H9" s="94">
        <v>127.23785352706909</v>
      </c>
      <c r="I9" s="117">
        <v>0.18901037572840707</v>
      </c>
      <c r="J9" s="157" t="str">
        <f t="shared" si="2"/>
        <v>Valparaíso</v>
      </c>
      <c r="K9" s="94">
        <v>1974.6745524406433</v>
      </c>
      <c r="L9" s="94">
        <v>819909.9</v>
      </c>
      <c r="M9" s="160">
        <f t="shared" si="3"/>
        <v>2.1529985796483464E-3</v>
      </c>
      <c r="N9" s="160">
        <f t="shared" si="5"/>
        <v>2.1529985796483464E-3</v>
      </c>
      <c r="O9" s="163">
        <v>3.4313852097973612E-3</v>
      </c>
    </row>
    <row r="10" spans="1:15" x14ac:dyDescent="0.2">
      <c r="A10" s="29" t="s">
        <v>205</v>
      </c>
      <c r="B10" s="189">
        <v>7.5559167861938477</v>
      </c>
      <c r="C10" s="18">
        <f t="shared" si="4"/>
        <v>4.1172170530397374E-4</v>
      </c>
      <c r="D10" s="231">
        <v>413.41945552825928</v>
      </c>
      <c r="E10" s="231">
        <v>135.33276224136353</v>
      </c>
      <c r="F10" s="119">
        <f t="shared" si="0"/>
        <v>2.661266027396016E-2</v>
      </c>
      <c r="G10" s="151">
        <f t="shared" si="1"/>
        <v>8.7116481271158897E-3</v>
      </c>
      <c r="H10" s="94">
        <v>-278.08669328689575</v>
      </c>
      <c r="I10" s="117">
        <v>5.3761526629088133E-7</v>
      </c>
      <c r="J10" s="157" t="str">
        <f t="shared" si="2"/>
        <v>O'Higgins**</v>
      </c>
      <c r="K10" s="94">
        <v>142.88867902755737</v>
      </c>
      <c r="L10" s="94">
        <v>455717.4</v>
      </c>
      <c r="M10" s="160">
        <f t="shared" si="3"/>
        <v>2.9696641436417287E-4</v>
      </c>
      <c r="N10" s="160">
        <f t="shared" si="5"/>
        <v>2.9696641436417287E-4</v>
      </c>
      <c r="O10" s="163">
        <v>1.9701093046841029E-3</v>
      </c>
    </row>
    <row r="11" spans="1:15" x14ac:dyDescent="0.2">
      <c r="A11" s="29" t="s">
        <v>206</v>
      </c>
      <c r="B11" s="189">
        <v>195.24110460281372</v>
      </c>
      <c r="C11" s="18">
        <f t="shared" si="4"/>
        <v>1.0638682612198861E-2</v>
      </c>
      <c r="D11" s="231">
        <v>631.86730241775513</v>
      </c>
      <c r="E11" s="231">
        <v>661.68672561645508</v>
      </c>
      <c r="F11" s="119">
        <f t="shared" si="0"/>
        <v>4.0674597270659724E-2</v>
      </c>
      <c r="G11" s="151">
        <f t="shared" si="1"/>
        <v>4.2594134845732073E-2</v>
      </c>
      <c r="H11" s="94">
        <v>29.819423198699951</v>
      </c>
      <c r="I11" s="117">
        <v>0.67024928135592399</v>
      </c>
      <c r="J11" s="157" t="str">
        <f t="shared" si="2"/>
        <v>Maule</v>
      </c>
      <c r="K11" s="94">
        <v>736.57215356826782</v>
      </c>
      <c r="L11" s="94">
        <v>512500.4</v>
      </c>
      <c r="M11" s="160">
        <f t="shared" si="3"/>
        <v>1.2910950422993916E-3</v>
      </c>
      <c r="N11" s="160">
        <f t="shared" si="5"/>
        <v>1.2910950422993916E-3</v>
      </c>
      <c r="O11" s="163">
        <v>1.5063057121403602E-3</v>
      </c>
    </row>
    <row r="12" spans="1:15" x14ac:dyDescent="0.2">
      <c r="A12" s="29" t="s">
        <v>207</v>
      </c>
      <c r="B12" s="189">
        <v>52.621921539306641</v>
      </c>
      <c r="C12" s="18">
        <f t="shared" si="4"/>
        <v>2.8673671091934924E-3</v>
      </c>
      <c r="D12" s="231">
        <v>301.29343557357788</v>
      </c>
      <c r="E12" s="231">
        <v>300.484947681427</v>
      </c>
      <c r="F12" s="119">
        <f t="shared" si="0"/>
        <v>1.9394877857038455E-2</v>
      </c>
      <c r="G12" s="151">
        <f t="shared" si="1"/>
        <v>1.9342833829304133E-2</v>
      </c>
      <c r="H12" s="94">
        <v>-0.80848789215087891</v>
      </c>
      <c r="I12" s="117">
        <v>0.98720430082125143</v>
      </c>
      <c r="J12" s="157" t="str">
        <f t="shared" si="2"/>
        <v>Ñuble</v>
      </c>
      <c r="K12" s="94">
        <v>338.12978363037109</v>
      </c>
      <c r="L12" s="94">
        <v>213772</v>
      </c>
      <c r="M12" s="160">
        <f t="shared" si="3"/>
        <v>1.4056328596889537E-3</v>
      </c>
      <c r="N12" s="160"/>
      <c r="O12" s="163"/>
    </row>
    <row r="13" spans="1:15" x14ac:dyDescent="0.2">
      <c r="A13" s="29" t="s">
        <v>208</v>
      </c>
      <c r="B13" s="189">
        <v>1381.125825881958</v>
      </c>
      <c r="C13" s="18">
        <f t="shared" si="4"/>
        <v>7.5257509626164162E-2</v>
      </c>
      <c r="D13" s="231">
        <v>1756.4962015151978</v>
      </c>
      <c r="E13" s="231">
        <v>1743.0013437271118</v>
      </c>
      <c r="F13" s="119">
        <f t="shared" si="0"/>
        <v>0.11306927155543643</v>
      </c>
      <c r="G13" s="151">
        <f t="shared" si="1"/>
        <v>0.11220057981643532</v>
      </c>
      <c r="H13" s="94">
        <v>-13.494857788085938</v>
      </c>
      <c r="I13" s="117">
        <v>0.88085866509475175</v>
      </c>
      <c r="J13" s="157" t="str">
        <f t="shared" si="2"/>
        <v>Biobío</v>
      </c>
      <c r="K13" s="94">
        <v>1960.3712067604065</v>
      </c>
      <c r="L13" s="94">
        <v>751641</v>
      </c>
      <c r="M13" s="160">
        <f>(E13+E12)/L13</f>
        <v>2.7186998732221085E-3</v>
      </c>
      <c r="N13" s="160">
        <f>(E13+E12)/(L13+L12)</f>
        <v>2.1166964722958348E-3</v>
      </c>
      <c r="O13" s="163">
        <v>4.5163588418148529E-3</v>
      </c>
    </row>
    <row r="14" spans="1:15" x14ac:dyDescent="0.2">
      <c r="A14" s="29" t="s">
        <v>209</v>
      </c>
      <c r="B14" s="189">
        <v>291.98579502105713</v>
      </c>
      <c r="C14" s="18">
        <f t="shared" si="4"/>
        <v>1.5910298227511738E-2</v>
      </c>
      <c r="D14" s="231">
        <v>683.1417441368103</v>
      </c>
      <c r="E14" s="231">
        <v>653.32232093811035</v>
      </c>
      <c r="F14" s="119">
        <f t="shared" si="0"/>
        <v>4.3975238495835227E-2</v>
      </c>
      <c r="G14" s="151">
        <f t="shared" si="1"/>
        <v>4.205570092076287E-2</v>
      </c>
      <c r="H14" s="94">
        <v>-29.819423198699951</v>
      </c>
      <c r="I14" s="117">
        <v>0.63000972562533253</v>
      </c>
      <c r="J14" s="157" t="str">
        <f t="shared" si="2"/>
        <v>La Araucanía</v>
      </c>
      <c r="K14" s="94">
        <v>690.96715688705444</v>
      </c>
      <c r="L14" s="94">
        <v>492707.9</v>
      </c>
      <c r="M14" s="160">
        <f t="shared" ref="M14:M19" si="6">E14/L14</f>
        <v>1.325983043783366E-3</v>
      </c>
      <c r="N14" s="160">
        <f t="shared" si="5"/>
        <v>1.325983043783366E-3</v>
      </c>
      <c r="O14" s="163">
        <v>3.0485635005638692E-3</v>
      </c>
    </row>
    <row r="15" spans="1:15" x14ac:dyDescent="0.2">
      <c r="A15" s="29" t="s">
        <v>210</v>
      </c>
      <c r="B15" s="189">
        <v>412.34147167205811</v>
      </c>
      <c r="C15" s="18">
        <f t="shared" si="4"/>
        <v>2.2468475856506673E-2</v>
      </c>
      <c r="D15" s="231">
        <v>586.1275577545166</v>
      </c>
      <c r="E15" s="231">
        <v>752.76197099685669</v>
      </c>
      <c r="F15" s="119">
        <f t="shared" si="0"/>
        <v>3.7730235873383283E-2</v>
      </c>
      <c r="G15" s="151">
        <f t="shared" si="1"/>
        <v>4.8456835626417789E-2</v>
      </c>
      <c r="H15" s="94">
        <v>166.63441324234009</v>
      </c>
      <c r="I15" s="117">
        <v>1.1957712147853619E-2</v>
      </c>
      <c r="J15" s="157" t="str">
        <f t="shared" si="2"/>
        <v>Los Ríos**</v>
      </c>
      <c r="K15" s="189">
        <v>835.33806371688843</v>
      </c>
      <c r="L15" s="55">
        <v>191619.3</v>
      </c>
      <c r="M15" s="160">
        <f t="shared" si="6"/>
        <v>3.9284245950009043E-3</v>
      </c>
      <c r="N15" s="160">
        <f t="shared" si="5"/>
        <v>3.9284245950009043E-3</v>
      </c>
      <c r="O15" s="163">
        <v>6.974461923785793E-3</v>
      </c>
    </row>
    <row r="16" spans="1:15" x14ac:dyDescent="0.2">
      <c r="A16" s="29" t="s">
        <v>211</v>
      </c>
      <c r="B16" s="189">
        <v>45.066004753112793</v>
      </c>
      <c r="C16" s="18">
        <f t="shared" si="4"/>
        <v>2.4556454038895188E-3</v>
      </c>
      <c r="D16" s="231">
        <v>473.19304990768433</v>
      </c>
      <c r="E16" s="231">
        <v>360.1237940788269</v>
      </c>
      <c r="F16" s="119">
        <f t="shared" si="0"/>
        <v>3.0460409428727259E-2</v>
      </c>
      <c r="G16" s="151">
        <f t="shared" si="1"/>
        <v>2.3181908979448846E-2</v>
      </c>
      <c r="H16" s="94">
        <v>-113.06925582885742</v>
      </c>
      <c r="I16" s="117">
        <v>4.1477212715555933E-2</v>
      </c>
      <c r="J16" s="157" t="str">
        <f t="shared" si="2"/>
        <v>Los Lagos**</v>
      </c>
      <c r="K16" s="94">
        <v>375.2356276512146</v>
      </c>
      <c r="L16" s="94">
        <v>444287.8</v>
      </c>
      <c r="M16" s="160">
        <f t="shared" si="6"/>
        <v>8.1056422003671254E-4</v>
      </c>
      <c r="N16" s="160">
        <f t="shared" si="5"/>
        <v>8.1056422003671254E-4</v>
      </c>
      <c r="O16" s="163">
        <v>3.7233012365599999E-3</v>
      </c>
    </row>
    <row r="17" spans="1:15" x14ac:dyDescent="0.2">
      <c r="A17" s="29" t="s">
        <v>212</v>
      </c>
      <c r="B17" s="189">
        <v>0</v>
      </c>
      <c r="C17" s="18">
        <f t="shared" si="4"/>
        <v>0</v>
      </c>
      <c r="D17" s="231">
        <v>44.931256771087646</v>
      </c>
      <c r="E17" s="231">
        <v>52.756669521331787</v>
      </c>
      <c r="F17" s="119">
        <f t="shared" si="0"/>
        <v>2.8923173695421136E-3</v>
      </c>
      <c r="G17" s="151">
        <f t="shared" si="1"/>
        <v>3.3960552760217669E-3</v>
      </c>
      <c r="H17" s="94">
        <v>7.8254127502441406</v>
      </c>
      <c r="I17" s="117">
        <v>0.70855268013021155</v>
      </c>
      <c r="J17" s="157" t="str">
        <f t="shared" si="2"/>
        <v>Aysén</v>
      </c>
      <c r="K17" s="94">
        <v>75.154923915863037</v>
      </c>
      <c r="L17" s="94">
        <v>62772.49</v>
      </c>
      <c r="M17" s="160">
        <f t="shared" si="6"/>
        <v>8.4044251743609002E-4</v>
      </c>
      <c r="N17" s="160">
        <f t="shared" si="5"/>
        <v>8.4044251743609002E-4</v>
      </c>
      <c r="O17" s="163">
        <v>4.624137389571817E-3</v>
      </c>
    </row>
    <row r="18" spans="1:15" x14ac:dyDescent="0.2">
      <c r="A18" s="29" t="s">
        <v>213</v>
      </c>
      <c r="B18" s="189">
        <v>0</v>
      </c>
      <c r="C18" s="18">
        <f t="shared" si="4"/>
        <v>0</v>
      </c>
      <c r="D18" s="231">
        <v>217.10036706924438</v>
      </c>
      <c r="E18" s="231">
        <v>179.85977506637573</v>
      </c>
      <c r="F18" s="119">
        <f t="shared" si="0"/>
        <v>1.3975196950475688E-2</v>
      </c>
      <c r="G18" s="151">
        <f t="shared" si="1"/>
        <v>1.1577943482790841E-2</v>
      </c>
      <c r="H18" s="94">
        <v>-37.240592002868652</v>
      </c>
      <c r="I18" s="117">
        <v>0.30321502139233936</v>
      </c>
      <c r="J18" s="157" t="str">
        <f t="shared" si="2"/>
        <v>Magallanes</v>
      </c>
      <c r="K18" s="94">
        <v>187.41569185256958</v>
      </c>
      <c r="L18" s="94">
        <v>86952.02</v>
      </c>
      <c r="M18" s="160">
        <f t="shared" si="6"/>
        <v>2.0684944992235455E-3</v>
      </c>
      <c r="N18" s="160">
        <f t="shared" si="5"/>
        <v>2.0684944992235455E-3</v>
      </c>
      <c r="O18" s="163">
        <v>6.3198265888886164E-3</v>
      </c>
    </row>
    <row r="19" spans="1:15" x14ac:dyDescent="0.2">
      <c r="A19" s="29" t="s">
        <v>204</v>
      </c>
      <c r="B19" s="189">
        <v>6081.8994517326355</v>
      </c>
      <c r="C19" s="18">
        <f t="shared" si="4"/>
        <v>0.33140253983872053</v>
      </c>
      <c r="D19" s="231">
        <v>7730.1773247718811</v>
      </c>
      <c r="E19" s="231">
        <v>8021.8936238288879</v>
      </c>
      <c r="F19" s="119">
        <f>D19/D$21</f>
        <v>0.49760740635381695</v>
      </c>
      <c r="G19" s="151">
        <f t="shared" si="1"/>
        <v>0.51638578424428472</v>
      </c>
      <c r="H19" s="155">
        <v>291.71629905700684</v>
      </c>
      <c r="I19" s="118">
        <v>4.4619724027305685E-2</v>
      </c>
      <c r="J19" s="158" t="str">
        <f t="shared" si="2"/>
        <v>Metropolitana**</v>
      </c>
      <c r="K19" s="155">
        <v>9056.9295053482056</v>
      </c>
      <c r="L19" s="155">
        <v>3444192</v>
      </c>
      <c r="M19" s="161">
        <f t="shared" si="6"/>
        <v>2.329107559575334E-3</v>
      </c>
      <c r="N19" s="161">
        <f t="shared" si="5"/>
        <v>2.329107559575334E-3</v>
      </c>
      <c r="O19" s="232">
        <v>4.8907946913986852E-3</v>
      </c>
    </row>
    <row r="20" spans="1:15" x14ac:dyDescent="0.2">
      <c r="A20" s="48" t="s">
        <v>214</v>
      </c>
      <c r="B20" s="32">
        <f>SUM(B4:B18)</f>
        <v>3322.2080116271973</v>
      </c>
      <c r="C20" s="46">
        <f t="shared" si="4"/>
        <v>0.18102702645176827</v>
      </c>
      <c r="D20" s="33">
        <f>SUM(D4:D18)</f>
        <v>7804.5137310028076</v>
      </c>
      <c r="E20" s="33">
        <f>SUM(E4:E18)</f>
        <v>7512.7974319458008</v>
      </c>
      <c r="F20" s="152">
        <f>D20/D$21</f>
        <v>0.50239259364618305</v>
      </c>
      <c r="G20" s="153">
        <f t="shared" si="1"/>
        <v>0.48361421575571528</v>
      </c>
      <c r="J20" s="48" t="s">
        <v>214</v>
      </c>
      <c r="K20" s="32">
        <f>SUM(K4:K18)</f>
        <v>8419.6522240638733</v>
      </c>
      <c r="L20" s="46">
        <f>K20/SUM(K19:K20)</f>
        <v>0.48176767942520959</v>
      </c>
    </row>
    <row r="21" spans="1:15" x14ac:dyDescent="0.2">
      <c r="A21" s="28" t="s">
        <v>220</v>
      </c>
      <c r="B21" s="49">
        <f>SUM(B19:B20)</f>
        <v>9404.1074633598328</v>
      </c>
      <c r="C21" s="15">
        <f>B21/$B$23</f>
        <v>0.51242956629048875</v>
      </c>
      <c r="D21" s="33">
        <f>SUM(D19:D20)</f>
        <v>15534.691055774689</v>
      </c>
      <c r="E21" s="33">
        <f>SUM(E19:E20)</f>
        <v>15534.691055774689</v>
      </c>
      <c r="F21" s="152">
        <f>D21/D$21</f>
        <v>1</v>
      </c>
      <c r="G21" s="154">
        <f t="shared" si="1"/>
        <v>1</v>
      </c>
      <c r="J21" s="48" t="s">
        <v>204</v>
      </c>
      <c r="K21" s="32">
        <f>K19</f>
        <v>9056.9295053482056</v>
      </c>
      <c r="L21" s="46">
        <f>K19/SUM(K19:K20)</f>
        <v>0.51823232057479041</v>
      </c>
    </row>
    <row r="22" spans="1:15" x14ac:dyDescent="0.2">
      <c r="A22" s="30" t="s">
        <v>219</v>
      </c>
      <c r="B22" s="36">
        <f>'7'!D6</f>
        <v>8947.8926591873169</v>
      </c>
      <c r="C22" s="21">
        <f t="shared" si="4"/>
        <v>0.4875704337095112</v>
      </c>
    </row>
    <row r="23" spans="1:15" x14ac:dyDescent="0.2">
      <c r="A23" s="48" t="s">
        <v>21</v>
      </c>
      <c r="B23" s="32">
        <f>SUM(B21:B22)</f>
        <v>18352.00012254715</v>
      </c>
      <c r="C23" s="115">
        <f t="shared" si="4"/>
        <v>1</v>
      </c>
    </row>
    <row r="38" spans="5:18" x14ac:dyDescent="0.2">
      <c r="R38" t="s">
        <v>362</v>
      </c>
    </row>
    <row r="42" spans="5:18" x14ac:dyDescent="0.2">
      <c r="E42" s="69"/>
    </row>
    <row r="43" spans="5:18" x14ac:dyDescent="0.2">
      <c r="E43" s="69"/>
    </row>
    <row r="44" spans="5:18" x14ac:dyDescent="0.2">
      <c r="E44" s="69"/>
    </row>
    <row r="45" spans="5:18" x14ac:dyDescent="0.2">
      <c r="E45" s="69"/>
    </row>
    <row r="46" spans="5:18" x14ac:dyDescent="0.2">
      <c r="E46" s="69"/>
    </row>
    <row r="47" spans="5:18" x14ac:dyDescent="0.2">
      <c r="E47" s="69"/>
    </row>
    <row r="48" spans="5:18" x14ac:dyDescent="0.2">
      <c r="E48" s="69"/>
    </row>
    <row r="49" spans="5:6" x14ac:dyDescent="0.2">
      <c r="E49" s="69"/>
    </row>
    <row r="50" spans="5:6" x14ac:dyDescent="0.2">
      <c r="E50" s="69"/>
    </row>
    <row r="51" spans="5:6" x14ac:dyDescent="0.2">
      <c r="E51" s="69"/>
    </row>
    <row r="52" spans="5:6" x14ac:dyDescent="0.2">
      <c r="E52" s="69"/>
    </row>
    <row r="53" spans="5:6" x14ac:dyDescent="0.2">
      <c r="E53" s="69"/>
    </row>
    <row r="54" spans="5:6" x14ac:dyDescent="0.2">
      <c r="E54" s="69"/>
    </row>
    <row r="55" spans="5:6" x14ac:dyDescent="0.2">
      <c r="E55" s="69"/>
    </row>
    <row r="56" spans="5:6" x14ac:dyDescent="0.2">
      <c r="E56" s="69"/>
    </row>
    <row r="57" spans="5:6" x14ac:dyDescent="0.2">
      <c r="E57" s="69"/>
      <c r="F57" s="52"/>
    </row>
  </sheetData>
  <conditionalFormatting sqref="I4:J19">
    <cfRule type="cellIs" dxfId="4" priority="1" operator="lessThan">
      <formula>0.105</formula>
    </cfRule>
  </conditionalFormatting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6CFDA-3796-4EA1-A7B7-7D8015D9E71F}">
  <dimension ref="A1:D61"/>
  <sheetViews>
    <sheetView zoomScaleNormal="100" workbookViewId="0"/>
  </sheetViews>
  <sheetFormatPr baseColWidth="10" defaultRowHeight="12.75" x14ac:dyDescent="0.2"/>
  <cols>
    <col min="1" max="1" width="42.7109375" bestFit="1" customWidth="1"/>
    <col min="2" max="2" width="25.5703125" customWidth="1"/>
    <col min="3" max="4" width="9.85546875" customWidth="1"/>
    <col min="6" max="6" width="35.85546875" customWidth="1"/>
    <col min="7" max="7" width="19" customWidth="1"/>
    <col min="8" max="8" width="17.7109375" customWidth="1"/>
    <col min="9" max="10" width="26" customWidth="1"/>
    <col min="11" max="11" width="18.140625" customWidth="1"/>
    <col min="12" max="12" width="25.140625" customWidth="1"/>
  </cols>
  <sheetData>
    <row r="1" spans="1:4" s="4" customFormat="1" ht="15" x14ac:dyDescent="0.25">
      <c r="A1" s="4" t="s">
        <v>265</v>
      </c>
    </row>
    <row r="3" spans="1:4" ht="12.75" customHeight="1" x14ac:dyDescent="0.2">
      <c r="A3" s="356" t="s">
        <v>261</v>
      </c>
      <c r="B3" s="357"/>
      <c r="C3" s="357"/>
      <c r="D3" s="358"/>
    </row>
    <row r="4" spans="1:4" ht="24.75" customHeight="1" x14ac:dyDescent="0.2">
      <c r="A4" s="166" t="s">
        <v>262</v>
      </c>
      <c r="B4" s="112" t="s">
        <v>222</v>
      </c>
      <c r="C4" s="168" t="s">
        <v>94</v>
      </c>
      <c r="D4" s="168" t="s">
        <v>21</v>
      </c>
    </row>
    <row r="5" spans="1:4" x14ac:dyDescent="0.2">
      <c r="A5" s="28" t="s">
        <v>223</v>
      </c>
      <c r="B5" s="164">
        <v>6285.0906872749329</v>
      </c>
      <c r="C5" s="164">
        <v>629.30709075927734</v>
      </c>
      <c r="D5" s="164">
        <f>SUM(B5:C5)</f>
        <v>6914.3977780342102</v>
      </c>
    </row>
    <row r="6" spans="1:4" x14ac:dyDescent="0.2">
      <c r="A6" s="29" t="s">
        <v>224</v>
      </c>
      <c r="B6" s="165">
        <v>10454.379896640778</v>
      </c>
      <c r="C6" s="165">
        <v>983.22244787216187</v>
      </c>
      <c r="D6" s="165">
        <f>SUM(B6:C6)</f>
        <v>11437.602344512939</v>
      </c>
    </row>
    <row r="7" spans="1:4" x14ac:dyDescent="0.2">
      <c r="A7" s="48" t="s">
        <v>21</v>
      </c>
      <c r="B7" s="54">
        <v>16739.47058391571</v>
      </c>
      <c r="C7" s="54">
        <v>1612.5295386314392</v>
      </c>
      <c r="D7" s="54">
        <f>SUM(B7:C7)</f>
        <v>18352.00012254715</v>
      </c>
    </row>
    <row r="9" spans="1:4" x14ac:dyDescent="0.2">
      <c r="A9" s="356" t="s">
        <v>263</v>
      </c>
      <c r="B9" s="357"/>
      <c r="C9" s="357"/>
      <c r="D9" s="358"/>
    </row>
    <row r="10" spans="1:4" ht="40.5" customHeight="1" x14ac:dyDescent="0.2">
      <c r="A10" s="177" t="s">
        <v>238</v>
      </c>
      <c r="B10" s="112" t="s">
        <v>119</v>
      </c>
      <c r="C10" s="112" t="s">
        <v>66</v>
      </c>
      <c r="D10" s="112" t="s">
        <v>239</v>
      </c>
    </row>
    <row r="11" spans="1:4" x14ac:dyDescent="0.2">
      <c r="A11" s="28" t="s">
        <v>232</v>
      </c>
      <c r="B11" s="169">
        <v>2768.999080657959</v>
      </c>
      <c r="C11" s="169">
        <v>4145.3986973762512</v>
      </c>
      <c r="D11" s="39">
        <f t="shared" ref="D11:D16" si="0">B11/SUM(B11:C11)</f>
        <v>0.40046858302751509</v>
      </c>
    </row>
    <row r="12" spans="1:4" x14ac:dyDescent="0.2">
      <c r="A12" s="29" t="s">
        <v>233</v>
      </c>
      <c r="B12" s="169">
        <v>753.16621494293213</v>
      </c>
      <c r="C12" s="169">
        <v>6161.2315630912781</v>
      </c>
      <c r="D12" s="39">
        <f t="shared" si="0"/>
        <v>0.10892723258352373</v>
      </c>
    </row>
    <row r="13" spans="1:4" x14ac:dyDescent="0.2">
      <c r="A13" s="29" t="s">
        <v>234</v>
      </c>
      <c r="B13" s="169">
        <v>1043.5350341796875</v>
      </c>
      <c r="C13" s="169">
        <v>5870.8627438545227</v>
      </c>
      <c r="D13" s="39">
        <f t="shared" si="0"/>
        <v>0.15092204233531506</v>
      </c>
    </row>
    <row r="14" spans="1:4" x14ac:dyDescent="0.2">
      <c r="A14" s="29" t="s">
        <v>235</v>
      </c>
      <c r="B14" s="169">
        <v>1674.3243527412415</v>
      </c>
      <c r="C14" s="169">
        <v>5240.0734252929688</v>
      </c>
      <c r="D14" s="39">
        <f t="shared" si="0"/>
        <v>0.24215042386775415</v>
      </c>
    </row>
    <row r="15" spans="1:4" x14ac:dyDescent="0.2">
      <c r="A15" s="29" t="s">
        <v>236</v>
      </c>
      <c r="B15" s="169">
        <v>772.60001373291016</v>
      </c>
      <c r="C15" s="169">
        <v>6141.7977643013</v>
      </c>
      <c r="D15" s="39">
        <f t="shared" si="0"/>
        <v>0.11173786040880097</v>
      </c>
    </row>
    <row r="16" spans="1:4" x14ac:dyDescent="0.2">
      <c r="A16" s="30" t="s">
        <v>237</v>
      </c>
      <c r="B16" s="170">
        <v>82.710840702056885</v>
      </c>
      <c r="C16" s="170">
        <v>6831.6869373321533</v>
      </c>
      <c r="D16" s="40">
        <f t="shared" si="0"/>
        <v>1.1962117794960286E-2</v>
      </c>
    </row>
    <row r="18" spans="1:2" x14ac:dyDescent="0.2">
      <c r="A18" s="321" t="s">
        <v>264</v>
      </c>
      <c r="B18" s="323"/>
    </row>
    <row r="19" spans="1:2" x14ac:dyDescent="0.2">
      <c r="A19" s="74" t="s">
        <v>230</v>
      </c>
      <c r="B19" s="75" t="s">
        <v>231</v>
      </c>
    </row>
    <row r="20" spans="1:2" x14ac:dyDescent="0.2">
      <c r="A20" s="28" t="s">
        <v>42</v>
      </c>
      <c r="B20" s="239">
        <v>1628.5846080780029</v>
      </c>
    </row>
    <row r="21" spans="1:2" x14ac:dyDescent="0.2">
      <c r="A21" s="29" t="s">
        <v>43</v>
      </c>
      <c r="B21" s="169">
        <v>1555.5856518745422</v>
      </c>
    </row>
    <row r="22" spans="1:2" x14ac:dyDescent="0.2">
      <c r="A22" s="29" t="s">
        <v>56</v>
      </c>
      <c r="B22" s="169">
        <v>719.84334421157837</v>
      </c>
    </row>
    <row r="23" spans="1:2" x14ac:dyDescent="0.2">
      <c r="A23" s="29" t="s">
        <v>34</v>
      </c>
      <c r="B23" s="169">
        <v>540.52256107330322</v>
      </c>
    </row>
    <row r="24" spans="1:2" x14ac:dyDescent="0.2">
      <c r="A24" s="29" t="s">
        <v>44</v>
      </c>
      <c r="B24" s="169">
        <v>541.60054492950439</v>
      </c>
    </row>
    <row r="25" spans="1:2" x14ac:dyDescent="0.2">
      <c r="A25" s="29" t="s">
        <v>0</v>
      </c>
      <c r="B25" s="169">
        <v>239.22912549972534</v>
      </c>
    </row>
    <row r="26" spans="1:2" x14ac:dyDescent="0.2">
      <c r="A26" s="29" t="s">
        <v>38</v>
      </c>
      <c r="B26" s="169">
        <v>232.34694862365723</v>
      </c>
    </row>
    <row r="27" spans="1:2" x14ac:dyDescent="0.2">
      <c r="A27" s="29" t="s">
        <v>36</v>
      </c>
      <c r="B27" s="169">
        <v>203.20126533508301</v>
      </c>
    </row>
    <row r="28" spans="1:2" x14ac:dyDescent="0.2">
      <c r="A28" s="29" t="s">
        <v>52</v>
      </c>
      <c r="B28" s="169">
        <v>180.12927103042603</v>
      </c>
    </row>
    <row r="29" spans="1:2" x14ac:dyDescent="0.2">
      <c r="A29" s="29" t="s">
        <v>8</v>
      </c>
      <c r="B29" s="169">
        <v>134.92851829528809</v>
      </c>
    </row>
    <row r="30" spans="1:2" x14ac:dyDescent="0.2">
      <c r="A30" s="29" t="s">
        <v>37</v>
      </c>
      <c r="B30" s="169">
        <v>127.50734949111938</v>
      </c>
    </row>
    <row r="31" spans="1:2" x14ac:dyDescent="0.2">
      <c r="A31" s="29" t="s">
        <v>50</v>
      </c>
      <c r="B31" s="169">
        <v>120.35567665100098</v>
      </c>
    </row>
    <row r="32" spans="1:2" x14ac:dyDescent="0.2">
      <c r="A32" s="29" t="s">
        <v>74</v>
      </c>
      <c r="B32" s="169">
        <v>97.957422256469727</v>
      </c>
    </row>
    <row r="33" spans="1:2" x14ac:dyDescent="0.2">
      <c r="A33" s="29" t="s">
        <v>54</v>
      </c>
      <c r="B33" s="169">
        <v>67.599007129669189</v>
      </c>
    </row>
    <row r="34" spans="1:2" x14ac:dyDescent="0.2">
      <c r="A34" s="29" t="s">
        <v>59</v>
      </c>
      <c r="B34" s="169">
        <v>60.043090343475342</v>
      </c>
    </row>
    <row r="35" spans="1:2" x14ac:dyDescent="0.2">
      <c r="A35" s="29" t="s">
        <v>3</v>
      </c>
      <c r="B35" s="169">
        <v>52.487173557281494</v>
      </c>
    </row>
    <row r="36" spans="1:2" x14ac:dyDescent="0.2">
      <c r="A36" s="29" t="s">
        <v>61</v>
      </c>
      <c r="B36" s="169">
        <v>37.644835948944092</v>
      </c>
    </row>
    <row r="37" spans="1:2" x14ac:dyDescent="0.2">
      <c r="A37" s="29" t="s">
        <v>75</v>
      </c>
      <c r="B37" s="169">
        <v>37.510087966918945</v>
      </c>
    </row>
    <row r="38" spans="1:2" x14ac:dyDescent="0.2">
      <c r="A38" s="29" t="s">
        <v>82</v>
      </c>
      <c r="B38" s="169">
        <v>29.819423198699951</v>
      </c>
    </row>
    <row r="39" spans="1:2" x14ac:dyDescent="0.2">
      <c r="A39" s="29" t="s">
        <v>76</v>
      </c>
      <c r="B39" s="169">
        <v>30.223667144775391</v>
      </c>
    </row>
    <row r="40" spans="1:2" x14ac:dyDescent="0.2">
      <c r="A40" s="29" t="s">
        <v>48</v>
      </c>
      <c r="B40" s="169">
        <v>22.39825439453125</v>
      </c>
    </row>
    <row r="41" spans="1:2" x14ac:dyDescent="0.2">
      <c r="A41" s="29" t="s">
        <v>113</v>
      </c>
      <c r="B41" s="169">
        <v>22.39825439453125</v>
      </c>
    </row>
    <row r="42" spans="1:2" x14ac:dyDescent="0.2">
      <c r="A42" s="29" t="s">
        <v>1</v>
      </c>
      <c r="B42" s="169">
        <v>22.39825439453125</v>
      </c>
    </row>
    <row r="43" spans="1:2" x14ac:dyDescent="0.2">
      <c r="A43" s="29" t="s">
        <v>60</v>
      </c>
      <c r="B43" s="169">
        <v>22.667750358581543</v>
      </c>
    </row>
    <row r="44" spans="1:2" x14ac:dyDescent="0.2">
      <c r="A44" s="29" t="s">
        <v>39</v>
      </c>
      <c r="B44" s="169">
        <v>22.533002376556396</v>
      </c>
    </row>
    <row r="45" spans="1:2" x14ac:dyDescent="0.2">
      <c r="A45" s="29" t="s">
        <v>41</v>
      </c>
      <c r="B45" s="169">
        <v>14.977085590362549</v>
      </c>
    </row>
    <row r="46" spans="1:2" x14ac:dyDescent="0.2">
      <c r="A46" s="29" t="s">
        <v>7</v>
      </c>
      <c r="B46" s="169">
        <v>14.977085590362549</v>
      </c>
    </row>
    <row r="47" spans="1:2" x14ac:dyDescent="0.2">
      <c r="A47" s="29" t="s">
        <v>40</v>
      </c>
      <c r="B47" s="169">
        <v>15.111833572387695</v>
      </c>
    </row>
    <row r="48" spans="1:2" x14ac:dyDescent="0.2">
      <c r="A48" s="29" t="s">
        <v>225</v>
      </c>
      <c r="B48" s="169">
        <v>15.111833572387695</v>
      </c>
    </row>
    <row r="49" spans="1:2" x14ac:dyDescent="0.2">
      <c r="A49" s="29" t="s">
        <v>9</v>
      </c>
      <c r="B49" s="169">
        <v>14.842337608337402</v>
      </c>
    </row>
    <row r="50" spans="1:2" x14ac:dyDescent="0.2">
      <c r="A50" s="29" t="s">
        <v>78</v>
      </c>
      <c r="B50" s="169">
        <v>7.5559167861938477</v>
      </c>
    </row>
    <row r="51" spans="1:2" x14ac:dyDescent="0.2">
      <c r="A51" s="29" t="s">
        <v>10</v>
      </c>
      <c r="B51" s="169">
        <v>7.5559167861938477</v>
      </c>
    </row>
    <row r="52" spans="1:2" x14ac:dyDescent="0.2">
      <c r="A52" s="29" t="s">
        <v>6</v>
      </c>
      <c r="B52" s="169">
        <v>7.4211688041687012</v>
      </c>
    </row>
    <row r="53" spans="1:2" x14ac:dyDescent="0.2">
      <c r="A53" s="29" t="s">
        <v>226</v>
      </c>
      <c r="B53" s="169">
        <v>7.4211688041687012</v>
      </c>
    </row>
    <row r="54" spans="1:2" x14ac:dyDescent="0.2">
      <c r="A54" s="29" t="s">
        <v>80</v>
      </c>
      <c r="B54" s="169">
        <v>7.5559167861938477</v>
      </c>
    </row>
    <row r="55" spans="1:2" x14ac:dyDescent="0.2">
      <c r="A55" s="29" t="s">
        <v>58</v>
      </c>
      <c r="B55" s="169">
        <v>7.4211688041687012</v>
      </c>
    </row>
    <row r="56" spans="1:2" x14ac:dyDescent="0.2">
      <c r="A56" s="29" t="s">
        <v>227</v>
      </c>
      <c r="B56" s="169">
        <v>7.5559167861938477</v>
      </c>
    </row>
    <row r="57" spans="1:2" x14ac:dyDescent="0.2">
      <c r="A57" s="29" t="s">
        <v>125</v>
      </c>
      <c r="B57" s="169">
        <v>7.5559167861938477</v>
      </c>
    </row>
    <row r="58" spans="1:2" x14ac:dyDescent="0.2">
      <c r="A58" s="29" t="s">
        <v>228</v>
      </c>
      <c r="B58" s="169">
        <v>7.4211688041687012</v>
      </c>
    </row>
    <row r="59" spans="1:2" x14ac:dyDescent="0.2">
      <c r="A59" s="29" t="s">
        <v>35</v>
      </c>
      <c r="B59" s="169">
        <v>7.4211688041687012</v>
      </c>
    </row>
    <row r="60" spans="1:2" x14ac:dyDescent="0.2">
      <c r="A60" s="29" t="s">
        <v>229</v>
      </c>
      <c r="B60" s="169">
        <v>7.5559167861938477</v>
      </c>
    </row>
    <row r="61" spans="1:2" x14ac:dyDescent="0.2">
      <c r="A61" s="30" t="s">
        <v>4</v>
      </c>
      <c r="B61" s="170">
        <v>7.4211688041687012</v>
      </c>
    </row>
  </sheetData>
  <mergeCells count="3">
    <mergeCell ref="A9:D9"/>
    <mergeCell ref="A18:B18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97EAE-24B9-4074-898A-F4557CB9AFB1}">
  <dimension ref="A1:I52"/>
  <sheetViews>
    <sheetView zoomScale="85" zoomScaleNormal="85" workbookViewId="0"/>
  </sheetViews>
  <sheetFormatPr baseColWidth="10" defaultRowHeight="12.75" x14ac:dyDescent="0.2"/>
  <cols>
    <col min="1" max="1" width="39.85546875" customWidth="1"/>
    <col min="2" max="2" width="21.5703125" customWidth="1"/>
    <col min="3" max="3" width="24.5703125" customWidth="1"/>
    <col min="6" max="6" width="23.28515625" customWidth="1"/>
    <col min="7" max="7" width="18.5703125" customWidth="1"/>
    <col min="8" max="8" width="22.42578125" customWidth="1"/>
    <col min="9" max="9" width="23.140625" customWidth="1"/>
    <col min="10" max="10" width="18.7109375" customWidth="1"/>
    <col min="11" max="11" width="16.7109375" customWidth="1"/>
    <col min="12" max="12" width="21.85546875" customWidth="1"/>
  </cols>
  <sheetData>
    <row r="1" spans="1:9" ht="14.25" customHeight="1" x14ac:dyDescent="0.25">
      <c r="A1" s="4" t="s">
        <v>266</v>
      </c>
    </row>
    <row r="3" spans="1:9" ht="12.75" customHeight="1" x14ac:dyDescent="0.2">
      <c r="A3" s="356" t="s">
        <v>267</v>
      </c>
      <c r="B3" s="357"/>
      <c r="C3" s="357"/>
      <c r="D3" s="358"/>
      <c r="F3" s="356" t="s">
        <v>243</v>
      </c>
      <c r="G3" s="357"/>
      <c r="H3" s="357"/>
      <c r="I3" s="358"/>
    </row>
    <row r="4" spans="1:9" ht="25.5" customHeight="1" x14ac:dyDescent="0.2">
      <c r="A4" s="25" t="s">
        <v>120</v>
      </c>
      <c r="B4" s="167" t="s">
        <v>240</v>
      </c>
      <c r="C4" s="173" t="s">
        <v>94</v>
      </c>
      <c r="D4" s="173" t="s">
        <v>21</v>
      </c>
      <c r="F4" s="25" t="s">
        <v>120</v>
      </c>
      <c r="G4" s="167" t="s">
        <v>240</v>
      </c>
      <c r="H4" s="173" t="s">
        <v>94</v>
      </c>
      <c r="I4" s="173" t="s">
        <v>21</v>
      </c>
    </row>
    <row r="5" spans="1:9" x14ac:dyDescent="0.2">
      <c r="A5" s="28" t="s">
        <v>241</v>
      </c>
      <c r="B5" s="56">
        <v>504.35995292663574</v>
      </c>
      <c r="C5" s="8">
        <v>59.908342361450195</v>
      </c>
      <c r="D5" s="8">
        <f>SUM(B5:C5)</f>
        <v>564.26829528808594</v>
      </c>
      <c r="F5" s="28" t="s">
        <v>241</v>
      </c>
      <c r="G5" s="38">
        <f t="shared" ref="G5:I8" si="0">B5/B$8</f>
        <v>3.0129982331176895E-2</v>
      </c>
      <c r="H5" s="15">
        <f t="shared" si="0"/>
        <v>3.7151779813159057E-2</v>
      </c>
      <c r="I5" s="15">
        <f t="shared" si="0"/>
        <v>3.0746964446389118E-2</v>
      </c>
    </row>
    <row r="6" spans="1:9" x14ac:dyDescent="0.2">
      <c r="A6" s="29" t="s">
        <v>242</v>
      </c>
      <c r="B6" s="66">
        <v>1697.1268510818481</v>
      </c>
      <c r="C6" s="10">
        <v>149.77085590362549</v>
      </c>
      <c r="D6" s="10">
        <f>SUM(B6:C6)</f>
        <v>1846.8977069854736</v>
      </c>
      <c r="F6" s="29" t="s">
        <v>242</v>
      </c>
      <c r="G6" s="39">
        <f t="shared" si="0"/>
        <v>0.10138473869732473</v>
      </c>
      <c r="H6" s="18">
        <f t="shared" si="0"/>
        <v>9.2879449532897645E-2</v>
      </c>
      <c r="I6" s="18">
        <f t="shared" si="0"/>
        <v>0.1006374070756673</v>
      </c>
    </row>
    <row r="7" spans="1:9" x14ac:dyDescent="0.2">
      <c r="A7" s="29" t="s">
        <v>66</v>
      </c>
      <c r="B7" s="57">
        <v>14537.983779907227</v>
      </c>
      <c r="C7" s="12">
        <v>1402.8503403663635</v>
      </c>
      <c r="D7" s="12">
        <f>SUM(B7:C7)</f>
        <v>15940.83412027359</v>
      </c>
      <c r="F7" s="29" t="s">
        <v>66</v>
      </c>
      <c r="G7" s="40">
        <f t="shared" si="0"/>
        <v>0.86848527897149841</v>
      </c>
      <c r="H7" s="21">
        <f t="shared" si="0"/>
        <v>0.86996877065394329</v>
      </c>
      <c r="I7" s="21">
        <f t="shared" si="0"/>
        <v>0.8686156284779436</v>
      </c>
    </row>
    <row r="8" spans="1:9" x14ac:dyDescent="0.2">
      <c r="A8" s="31" t="s">
        <v>21</v>
      </c>
      <c r="B8" s="54">
        <v>16739.47058391571</v>
      </c>
      <c r="C8" s="54">
        <v>1612.5295386314392</v>
      </c>
      <c r="D8" s="54">
        <f>SUM(B8:C8)</f>
        <v>18352.00012254715</v>
      </c>
      <c r="F8" s="31" t="s">
        <v>21</v>
      </c>
      <c r="G8" s="42">
        <f t="shared" si="0"/>
        <v>1</v>
      </c>
      <c r="H8" s="42">
        <f t="shared" si="0"/>
        <v>1</v>
      </c>
      <c r="I8" s="42">
        <f t="shared" si="0"/>
        <v>1</v>
      </c>
    </row>
    <row r="10" spans="1:9" x14ac:dyDescent="0.2">
      <c r="A10" s="356" t="s">
        <v>268</v>
      </c>
      <c r="B10" s="357"/>
      <c r="C10" s="357"/>
      <c r="D10" s="358"/>
    </row>
    <row r="11" spans="1:9" ht="25.5" customHeight="1" x14ac:dyDescent="0.2">
      <c r="A11" s="28" t="s">
        <v>238</v>
      </c>
      <c r="B11" s="112" t="s">
        <v>119</v>
      </c>
      <c r="C11" s="112" t="s">
        <v>66</v>
      </c>
      <c r="D11" s="112" t="s">
        <v>239</v>
      </c>
    </row>
    <row r="12" spans="1:9" x14ac:dyDescent="0.2">
      <c r="A12" s="28" t="s">
        <v>232</v>
      </c>
      <c r="B12" s="169">
        <v>321.93996620178223</v>
      </c>
      <c r="C12" s="169">
        <v>2089.2260360717773</v>
      </c>
      <c r="D12" s="171">
        <f t="shared" ref="D12:D17" si="1">B12/SUM(B12:C12)</f>
        <v>0.13352044857061501</v>
      </c>
    </row>
    <row r="13" spans="1:9" x14ac:dyDescent="0.2">
      <c r="A13" s="29" t="s">
        <v>233</v>
      </c>
      <c r="B13" s="169">
        <v>90.401505470275879</v>
      </c>
      <c r="C13" s="169">
        <v>2320.7644968032837</v>
      </c>
      <c r="D13" s="171">
        <f t="shared" si="1"/>
        <v>3.7492858386786156E-2</v>
      </c>
    </row>
    <row r="14" spans="1:9" x14ac:dyDescent="0.2">
      <c r="A14" s="29" t="s">
        <v>234</v>
      </c>
      <c r="B14" s="169">
        <v>1006.5639381408691</v>
      </c>
      <c r="C14" s="169">
        <v>1404.6020641326904</v>
      </c>
      <c r="D14" s="171">
        <f t="shared" si="1"/>
        <v>0.41745941058879826</v>
      </c>
    </row>
    <row r="15" spans="1:9" x14ac:dyDescent="0.2">
      <c r="A15" s="29" t="s">
        <v>235</v>
      </c>
      <c r="B15" s="169">
        <v>1705.0870118141174</v>
      </c>
      <c r="C15" s="169">
        <v>706.07899045944214</v>
      </c>
      <c r="D15" s="171">
        <f t="shared" si="1"/>
        <v>0.70716284577932031</v>
      </c>
    </row>
    <row r="16" spans="1:9" x14ac:dyDescent="0.2">
      <c r="A16" s="29" t="s">
        <v>236</v>
      </c>
      <c r="B16" s="169">
        <v>968.24536228179932</v>
      </c>
      <c r="C16" s="169">
        <v>1442.9206399917603</v>
      </c>
      <c r="D16" s="171">
        <f t="shared" si="1"/>
        <v>0.40156727548779808</v>
      </c>
    </row>
    <row r="17" spans="1:4" x14ac:dyDescent="0.2">
      <c r="A17" s="30" t="s">
        <v>237</v>
      </c>
      <c r="B17" s="170">
        <v>142.61918306350708</v>
      </c>
      <c r="C17" s="170">
        <v>2268.5468192100525</v>
      </c>
      <c r="D17" s="172">
        <f t="shared" si="1"/>
        <v>5.9149466660125119E-2</v>
      </c>
    </row>
    <row r="19" spans="1:4" x14ac:dyDescent="0.2">
      <c r="A19" s="321" t="s">
        <v>269</v>
      </c>
      <c r="B19" s="323"/>
    </row>
    <row r="20" spans="1:4" x14ac:dyDescent="0.2">
      <c r="A20" s="25" t="s">
        <v>244</v>
      </c>
      <c r="B20" s="25" t="s">
        <v>22</v>
      </c>
    </row>
    <row r="21" spans="1:4" x14ac:dyDescent="0.2">
      <c r="A21" s="5" t="s">
        <v>245</v>
      </c>
      <c r="B21" s="84">
        <v>457.81172037124634</v>
      </c>
    </row>
    <row r="22" spans="1:4" x14ac:dyDescent="0.2">
      <c r="A22" s="6" t="s">
        <v>43</v>
      </c>
      <c r="B22" s="85">
        <v>398.57711791992188</v>
      </c>
    </row>
    <row r="23" spans="1:4" x14ac:dyDescent="0.2">
      <c r="A23" s="6" t="s">
        <v>42</v>
      </c>
      <c r="B23" s="85">
        <v>390.077965259552</v>
      </c>
    </row>
    <row r="24" spans="1:4" x14ac:dyDescent="0.2">
      <c r="A24" s="6" t="s">
        <v>34</v>
      </c>
      <c r="B24" s="85">
        <v>262.30111980438232</v>
      </c>
    </row>
    <row r="25" spans="1:4" x14ac:dyDescent="0.2">
      <c r="A25" s="6" t="s">
        <v>56</v>
      </c>
      <c r="B25" s="85">
        <v>187.95468378067017</v>
      </c>
    </row>
    <row r="26" spans="1:4" x14ac:dyDescent="0.2">
      <c r="A26" s="6" t="s">
        <v>38</v>
      </c>
      <c r="B26" s="85">
        <v>112.93450784683228</v>
      </c>
    </row>
    <row r="27" spans="1:4" x14ac:dyDescent="0.2">
      <c r="A27" s="6" t="s">
        <v>44</v>
      </c>
      <c r="B27" s="85">
        <v>105.24384307861328</v>
      </c>
    </row>
    <row r="28" spans="1:4" x14ac:dyDescent="0.2">
      <c r="A28" s="6" t="s">
        <v>50</v>
      </c>
      <c r="B28" s="85">
        <v>67.733755111694336</v>
      </c>
    </row>
    <row r="29" spans="1:4" x14ac:dyDescent="0.2">
      <c r="A29" s="6" t="s">
        <v>36</v>
      </c>
      <c r="B29" s="85">
        <v>52.756669521331787</v>
      </c>
    </row>
    <row r="30" spans="1:4" x14ac:dyDescent="0.2">
      <c r="A30" s="6" t="s">
        <v>0</v>
      </c>
      <c r="B30" s="85">
        <v>52.352425575256348</v>
      </c>
    </row>
    <row r="31" spans="1:4" x14ac:dyDescent="0.2">
      <c r="A31" s="6" t="s">
        <v>74</v>
      </c>
      <c r="B31" s="85">
        <v>37.779583930969238</v>
      </c>
    </row>
    <row r="32" spans="1:4" x14ac:dyDescent="0.2">
      <c r="A32" s="6" t="s">
        <v>52</v>
      </c>
      <c r="B32" s="85">
        <v>30.088919162750244</v>
      </c>
    </row>
    <row r="33" spans="1:2" x14ac:dyDescent="0.2">
      <c r="A33" s="6" t="s">
        <v>82</v>
      </c>
      <c r="B33" s="85">
        <v>22.667750358581543</v>
      </c>
    </row>
    <row r="34" spans="1:2" x14ac:dyDescent="0.2">
      <c r="A34" s="6" t="s">
        <v>54</v>
      </c>
      <c r="B34" s="85">
        <v>22.533002376556396</v>
      </c>
    </row>
    <row r="35" spans="1:2" x14ac:dyDescent="0.2">
      <c r="A35" s="6" t="s">
        <v>37</v>
      </c>
      <c r="B35" s="85">
        <v>22.533002376556396</v>
      </c>
    </row>
    <row r="36" spans="1:2" x14ac:dyDescent="0.2">
      <c r="A36" s="6" t="s">
        <v>7</v>
      </c>
      <c r="B36" s="85">
        <v>22.39825439453125</v>
      </c>
    </row>
    <row r="37" spans="1:2" x14ac:dyDescent="0.2">
      <c r="A37" s="6" t="s">
        <v>4</v>
      </c>
      <c r="B37" s="85">
        <v>22.39825439453125</v>
      </c>
    </row>
    <row r="38" spans="1:2" x14ac:dyDescent="0.2">
      <c r="A38" s="6" t="s">
        <v>75</v>
      </c>
      <c r="B38" s="85">
        <v>15.111833572387695</v>
      </c>
    </row>
    <row r="39" spans="1:2" x14ac:dyDescent="0.2">
      <c r="A39" s="6" t="s">
        <v>78</v>
      </c>
      <c r="B39" s="85">
        <v>15.111833572387695</v>
      </c>
    </row>
    <row r="40" spans="1:2" x14ac:dyDescent="0.2">
      <c r="A40" s="6" t="s">
        <v>76</v>
      </c>
      <c r="B40" s="85">
        <v>15.111833572387695</v>
      </c>
    </row>
    <row r="41" spans="1:2" x14ac:dyDescent="0.2">
      <c r="A41" s="6" t="s">
        <v>3</v>
      </c>
      <c r="B41" s="85">
        <v>14.977085590362549</v>
      </c>
    </row>
    <row r="42" spans="1:2" x14ac:dyDescent="0.2">
      <c r="A42" s="6" t="s">
        <v>81</v>
      </c>
      <c r="B42" s="85">
        <v>7.5559167861938477</v>
      </c>
    </row>
    <row r="43" spans="1:2" x14ac:dyDescent="0.2">
      <c r="A43" s="6" t="s">
        <v>41</v>
      </c>
      <c r="B43" s="85">
        <v>7.5559167861938477</v>
      </c>
    </row>
    <row r="44" spans="1:2" x14ac:dyDescent="0.2">
      <c r="A44" s="6" t="s">
        <v>48</v>
      </c>
      <c r="B44" s="85">
        <v>7.5559167861938477</v>
      </c>
    </row>
    <row r="45" spans="1:2" x14ac:dyDescent="0.2">
      <c r="A45" s="6" t="s">
        <v>113</v>
      </c>
      <c r="B45" s="85">
        <v>7.5559167861938477</v>
      </c>
    </row>
    <row r="46" spans="1:2" x14ac:dyDescent="0.2">
      <c r="A46" s="6" t="s">
        <v>8</v>
      </c>
      <c r="B46" s="85">
        <v>7.5559167861938477</v>
      </c>
    </row>
    <row r="47" spans="1:2" x14ac:dyDescent="0.2">
      <c r="A47" s="6" t="s">
        <v>225</v>
      </c>
      <c r="B47" s="85">
        <v>7.5559167861938477</v>
      </c>
    </row>
    <row r="48" spans="1:2" x14ac:dyDescent="0.2">
      <c r="A48" s="6" t="s">
        <v>9</v>
      </c>
      <c r="B48" s="85">
        <v>7.5559167861938477</v>
      </c>
    </row>
    <row r="49" spans="1:2" x14ac:dyDescent="0.2">
      <c r="A49" s="6" t="s">
        <v>59</v>
      </c>
      <c r="B49" s="85">
        <v>7.5559167861938477</v>
      </c>
    </row>
    <row r="50" spans="1:2" x14ac:dyDescent="0.2">
      <c r="A50" s="6" t="s">
        <v>79</v>
      </c>
      <c r="B50" s="85">
        <v>7.4211688041687012</v>
      </c>
    </row>
    <row r="51" spans="1:2" x14ac:dyDescent="0.2">
      <c r="A51" s="6" t="s">
        <v>35</v>
      </c>
      <c r="B51" s="85">
        <v>7.4211688041687012</v>
      </c>
    </row>
    <row r="52" spans="1:2" x14ac:dyDescent="0.2">
      <c r="A52" s="83" t="s">
        <v>55</v>
      </c>
      <c r="B52" s="86">
        <v>7.4211688041687012</v>
      </c>
    </row>
  </sheetData>
  <mergeCells count="4">
    <mergeCell ref="A3:D3"/>
    <mergeCell ref="F3:I3"/>
    <mergeCell ref="A10:D10"/>
    <mergeCell ref="A19:B19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3F66-2E11-4C16-B16D-A5ACDAC0CB2D}">
  <dimension ref="A1:K71"/>
  <sheetViews>
    <sheetView zoomScaleNormal="100" workbookViewId="0"/>
  </sheetViews>
  <sheetFormatPr baseColWidth="10" defaultRowHeight="12.75" x14ac:dyDescent="0.2"/>
  <cols>
    <col min="1" max="1" width="65.28515625" customWidth="1"/>
    <col min="2" max="2" width="14.42578125" customWidth="1"/>
    <col min="3" max="3" width="15.42578125" customWidth="1"/>
    <col min="4" max="4" width="18.85546875" customWidth="1"/>
    <col min="6" max="6" width="24.42578125" customWidth="1"/>
    <col min="7" max="7" width="13" customWidth="1"/>
    <col min="9" max="9" width="29.140625" customWidth="1"/>
    <col min="10" max="10" width="18.5703125" customWidth="1"/>
  </cols>
  <sheetData>
    <row r="1" spans="1:11" ht="14.25" customHeight="1" x14ac:dyDescent="0.25">
      <c r="A1" s="4" t="s">
        <v>363</v>
      </c>
    </row>
    <row r="3" spans="1:11" x14ac:dyDescent="0.2">
      <c r="A3" s="195" t="s">
        <v>343</v>
      </c>
    </row>
    <row r="4" spans="1:11" x14ac:dyDescent="0.2">
      <c r="A4" s="195"/>
    </row>
    <row r="5" spans="1:11" x14ac:dyDescent="0.2">
      <c r="A5" s="321" t="s">
        <v>272</v>
      </c>
      <c r="B5" s="322"/>
      <c r="C5" s="322"/>
      <c r="D5" s="323"/>
      <c r="E5" s="178"/>
      <c r="F5" s="178"/>
    </row>
    <row r="6" spans="1:11" x14ac:dyDescent="0.2">
      <c r="A6" s="203" t="s">
        <v>342</v>
      </c>
      <c r="B6" s="310" t="s">
        <v>276</v>
      </c>
      <c r="C6" s="201" t="s">
        <v>66</v>
      </c>
      <c r="D6" s="202" t="s">
        <v>277</v>
      </c>
      <c r="E6" s="1"/>
      <c r="F6" s="1"/>
    </row>
    <row r="7" spans="1:11" x14ac:dyDescent="0.2">
      <c r="A7" s="266" t="s">
        <v>274</v>
      </c>
      <c r="B7" s="311">
        <v>10923.914691448212</v>
      </c>
      <c r="C7" s="233">
        <v>7428.085431098938</v>
      </c>
      <c r="D7" s="236">
        <f>B7/SUM(B7:C7)</f>
        <v>0.59524382184518188</v>
      </c>
    </row>
    <row r="8" spans="1:11" x14ac:dyDescent="0.2">
      <c r="A8" s="267" t="s">
        <v>275</v>
      </c>
      <c r="B8" s="312">
        <v>8797.3133153915405</v>
      </c>
      <c r="C8" s="234">
        <v>9554.6868071556091</v>
      </c>
      <c r="D8" s="237">
        <f>B8/SUM(B8:C8)</f>
        <v>0.4793653692593004</v>
      </c>
    </row>
    <row r="9" spans="1:11" ht="25.5" customHeight="1" x14ac:dyDescent="0.2">
      <c r="A9" s="268" t="s">
        <v>273</v>
      </c>
      <c r="B9" s="313">
        <v>3663.5617170333862</v>
      </c>
      <c r="C9" s="235">
        <v>14688.438405513763</v>
      </c>
      <c r="D9" s="238">
        <f>B9/SUM(B9:C9)</f>
        <v>0.19962738080697578</v>
      </c>
    </row>
    <row r="13" spans="1:11" x14ac:dyDescent="0.2">
      <c r="A13" s="195" t="s">
        <v>327</v>
      </c>
    </row>
    <row r="14" spans="1:11" x14ac:dyDescent="0.2">
      <c r="A14" s="195"/>
    </row>
    <row r="15" spans="1:11" x14ac:dyDescent="0.2">
      <c r="A15" s="321" t="s">
        <v>298</v>
      </c>
      <c r="B15" s="322"/>
      <c r="C15" s="322"/>
      <c r="D15" s="322"/>
      <c r="E15" s="322"/>
      <c r="F15" s="322"/>
      <c r="G15" s="322"/>
      <c r="H15" s="322"/>
      <c r="I15" s="322"/>
      <c r="J15" s="322"/>
      <c r="K15" s="323"/>
    </row>
    <row r="16" spans="1:11" x14ac:dyDescent="0.2">
      <c r="A16" s="200" t="s">
        <v>278</v>
      </c>
      <c r="B16" s="60" t="s">
        <v>279</v>
      </c>
      <c r="C16" s="137" t="s">
        <v>280</v>
      </c>
      <c r="D16" s="137" t="s">
        <v>281</v>
      </c>
      <c r="E16" s="137" t="s">
        <v>282</v>
      </c>
      <c r="F16" s="61" t="s">
        <v>283</v>
      </c>
      <c r="G16" s="60" t="s">
        <v>280</v>
      </c>
      <c r="H16" s="61" t="s">
        <v>282</v>
      </c>
      <c r="I16" s="60" t="s">
        <v>280</v>
      </c>
      <c r="J16" s="61" t="s">
        <v>282</v>
      </c>
      <c r="K16" s="196" t="s">
        <v>21</v>
      </c>
    </row>
    <row r="17" spans="1:11" x14ac:dyDescent="0.2">
      <c r="A17" s="197" t="s">
        <v>284</v>
      </c>
      <c r="B17" s="150">
        <v>0</v>
      </c>
      <c r="C17" s="150">
        <v>164.88268947601318</v>
      </c>
      <c r="D17" s="150">
        <v>922.37086963653564</v>
      </c>
      <c r="E17" s="150">
        <v>5530.4422445297241</v>
      </c>
      <c r="F17" s="150">
        <v>11734.304318904877</v>
      </c>
      <c r="G17" s="49">
        <f>SUM(B17:C17)</f>
        <v>164.88268947601318</v>
      </c>
      <c r="H17" s="8">
        <f>SUM(E17:F17)</f>
        <v>17264.746563434601</v>
      </c>
      <c r="I17" s="121">
        <f>G17/$K17</f>
        <v>8.9844533770158039E-3</v>
      </c>
      <c r="J17" s="123">
        <f>H17/$K17</f>
        <v>0.94075558239688784</v>
      </c>
      <c r="K17" s="56">
        <f>SUM(B17:F17)</f>
        <v>18352.00012254715</v>
      </c>
    </row>
    <row r="18" spans="1:11" x14ac:dyDescent="0.2">
      <c r="A18" s="198" t="s">
        <v>285</v>
      </c>
      <c r="B18" s="150">
        <v>262.30111980438232</v>
      </c>
      <c r="C18" s="150">
        <v>1011.5596432685852</v>
      </c>
      <c r="D18" s="150">
        <v>3044.7950582504272</v>
      </c>
      <c r="E18" s="150">
        <v>7016.9466614723206</v>
      </c>
      <c r="F18" s="150">
        <v>7016.3976397514343</v>
      </c>
      <c r="G18" s="55">
        <f t="shared" ref="G18:G30" si="0">SUM(B18:C18)</f>
        <v>1273.8607630729675</v>
      </c>
      <c r="H18" s="10">
        <f t="shared" ref="H18:H30" si="1">SUM(E18:F18)</f>
        <v>14033.344301223755</v>
      </c>
      <c r="I18" s="119">
        <f t="shared" ref="I18:J30" si="2">G18/$K18</f>
        <v>6.9412639198269746E-2</v>
      </c>
      <c r="J18" s="151">
        <f t="shared" si="2"/>
        <v>0.76467655882273444</v>
      </c>
      <c r="K18" s="66">
        <f t="shared" ref="K18:K30" si="3">SUM(B18:F18)</f>
        <v>18352.00012254715</v>
      </c>
    </row>
    <row r="19" spans="1:11" x14ac:dyDescent="0.2">
      <c r="A19" s="198" t="s">
        <v>286</v>
      </c>
      <c r="B19" s="150">
        <v>0</v>
      </c>
      <c r="C19" s="150">
        <v>22.667750358581543</v>
      </c>
      <c r="D19" s="150">
        <v>426.64481735229492</v>
      </c>
      <c r="E19" s="150">
        <v>4148.1036868095398</v>
      </c>
      <c r="F19" s="150">
        <v>13754.583868026733</v>
      </c>
      <c r="G19" s="55">
        <f t="shared" si="0"/>
        <v>22.667750358581543</v>
      </c>
      <c r="H19" s="10">
        <f t="shared" si="1"/>
        <v>17902.687554836273</v>
      </c>
      <c r="I19" s="119">
        <f t="shared" si="2"/>
        <v>1.2351651159119212E-3</v>
      </c>
      <c r="J19" s="151">
        <f t="shared" si="2"/>
        <v>0.97551697010077643</v>
      </c>
      <c r="K19" s="66">
        <f t="shared" si="3"/>
        <v>18352.00012254715</v>
      </c>
    </row>
    <row r="20" spans="1:11" x14ac:dyDescent="0.2">
      <c r="A20" s="198" t="s">
        <v>287</v>
      </c>
      <c r="B20" s="150">
        <v>112.39551591873169</v>
      </c>
      <c r="C20" s="150">
        <v>533.37088823318481</v>
      </c>
      <c r="D20" s="150">
        <v>2163.0334801673889</v>
      </c>
      <c r="E20" s="150">
        <v>6470.4851593971252</v>
      </c>
      <c r="F20" s="150">
        <v>9072.715078830719</v>
      </c>
      <c r="G20" s="55">
        <f t="shared" si="0"/>
        <v>645.7664041519165</v>
      </c>
      <c r="H20" s="10">
        <f t="shared" si="1"/>
        <v>15543.200238227844</v>
      </c>
      <c r="I20" s="119">
        <f t="shared" si="2"/>
        <v>3.5187794237126889E-2</v>
      </c>
      <c r="J20" s="151">
        <f t="shared" si="2"/>
        <v>0.84694856879014335</v>
      </c>
      <c r="K20" s="66">
        <f t="shared" si="3"/>
        <v>18352.00012254715</v>
      </c>
    </row>
    <row r="21" spans="1:11" x14ac:dyDescent="0.2">
      <c r="A21" s="198" t="s">
        <v>288</v>
      </c>
      <c r="B21" s="150">
        <v>22.533002376556396</v>
      </c>
      <c r="C21" s="150">
        <v>45.066004753112793</v>
      </c>
      <c r="D21" s="150">
        <v>824.81769132614136</v>
      </c>
      <c r="E21" s="150">
        <v>5505.2142825126648</v>
      </c>
      <c r="F21" s="150">
        <v>11954.369141578674</v>
      </c>
      <c r="G21" s="55">
        <f t="shared" si="0"/>
        <v>67.599007129669189</v>
      </c>
      <c r="H21" s="10">
        <f t="shared" si="1"/>
        <v>17459.583424091339</v>
      </c>
      <c r="I21" s="119">
        <f t="shared" si="2"/>
        <v>3.683468105834278E-3</v>
      </c>
      <c r="J21" s="151">
        <f t="shared" si="2"/>
        <v>0.95137223776718527</v>
      </c>
      <c r="K21" s="66">
        <f t="shared" si="3"/>
        <v>18352.00012254715</v>
      </c>
    </row>
    <row r="22" spans="1:11" x14ac:dyDescent="0.2">
      <c r="A22" s="198" t="s">
        <v>289</v>
      </c>
      <c r="B22" s="150">
        <v>30.088919162750244</v>
      </c>
      <c r="C22" s="150">
        <v>164.74794149398804</v>
      </c>
      <c r="D22" s="150">
        <v>1410.5410051345825</v>
      </c>
      <c r="E22" s="150">
        <v>6563.3221583366394</v>
      </c>
      <c r="F22" s="150">
        <v>10183.300098419189</v>
      </c>
      <c r="G22" s="55">
        <f t="shared" si="0"/>
        <v>194.83686065673828</v>
      </c>
      <c r="H22" s="10">
        <f t="shared" si="1"/>
        <v>16746.622256755829</v>
      </c>
      <c r="I22" s="119">
        <f t="shared" si="2"/>
        <v>1.0616655370297375E-2</v>
      </c>
      <c r="J22" s="151">
        <f t="shared" si="2"/>
        <v>0.91252300266612552</v>
      </c>
      <c r="K22" s="66">
        <f t="shared" si="3"/>
        <v>18352.00012254715</v>
      </c>
    </row>
    <row r="23" spans="1:11" x14ac:dyDescent="0.2">
      <c r="A23" s="198" t="s">
        <v>290</v>
      </c>
      <c r="B23" s="150">
        <v>7.5559167861938477</v>
      </c>
      <c r="C23" s="150">
        <v>29.954171180725098</v>
      </c>
      <c r="D23" s="150">
        <v>330.84336280822754</v>
      </c>
      <c r="E23" s="150">
        <v>2879.3633470535278</v>
      </c>
      <c r="F23" s="150">
        <v>15104.283324718475</v>
      </c>
      <c r="G23" s="55">
        <f t="shared" si="0"/>
        <v>37.510087966918945</v>
      </c>
      <c r="H23" s="10">
        <f t="shared" si="1"/>
        <v>17983.646671772003</v>
      </c>
      <c r="I23" s="119">
        <f t="shared" si="2"/>
        <v>2.0439236985855449E-3</v>
      </c>
      <c r="J23" s="151">
        <f t="shared" si="2"/>
        <v>0.97992843023564558</v>
      </c>
      <c r="K23" s="66">
        <f t="shared" si="3"/>
        <v>18352.00012254715</v>
      </c>
    </row>
    <row r="24" spans="1:11" x14ac:dyDescent="0.2">
      <c r="A24" s="198" t="s">
        <v>291</v>
      </c>
      <c r="B24" s="150">
        <v>127.50734949111938</v>
      </c>
      <c r="C24" s="150">
        <v>938.42593908309937</v>
      </c>
      <c r="D24" s="150">
        <v>3535.2559094429016</v>
      </c>
      <c r="E24" s="150">
        <v>6686.103298664093</v>
      </c>
      <c r="F24" s="150">
        <v>7064.7076258659363</v>
      </c>
      <c r="G24" s="55">
        <f t="shared" si="0"/>
        <v>1065.9332885742188</v>
      </c>
      <c r="H24" s="10">
        <f t="shared" si="1"/>
        <v>13750.810924530029</v>
      </c>
      <c r="I24" s="119">
        <f t="shared" si="2"/>
        <v>5.8082676626871853E-2</v>
      </c>
      <c r="J24" s="151">
        <f t="shared" si="2"/>
        <v>0.74928132261920988</v>
      </c>
      <c r="K24" s="66">
        <f t="shared" si="3"/>
        <v>18352.00012254715</v>
      </c>
    </row>
    <row r="25" spans="1:11" x14ac:dyDescent="0.2">
      <c r="A25" s="198" t="s">
        <v>292</v>
      </c>
      <c r="B25" s="150">
        <v>7.5559167861938477</v>
      </c>
      <c r="C25" s="150">
        <v>52.756669521331787</v>
      </c>
      <c r="D25" s="150">
        <v>434.8744740486145</v>
      </c>
      <c r="E25" s="150">
        <v>4680.5313391685486</v>
      </c>
      <c r="F25" s="150">
        <v>13176.281723022461</v>
      </c>
      <c r="G25" s="55">
        <f t="shared" si="0"/>
        <v>60.312586307525635</v>
      </c>
      <c r="H25" s="10">
        <f t="shared" si="1"/>
        <v>17856.81306219101</v>
      </c>
      <c r="I25" s="119">
        <f t="shared" si="2"/>
        <v>3.2864312284646281E-3</v>
      </c>
      <c r="J25" s="151">
        <f t="shared" si="2"/>
        <v>0.97301727021308393</v>
      </c>
      <c r="K25" s="66">
        <f t="shared" si="3"/>
        <v>18352.00012254715</v>
      </c>
    </row>
    <row r="26" spans="1:11" x14ac:dyDescent="0.2">
      <c r="A26" s="198" t="s">
        <v>293</v>
      </c>
      <c r="B26" s="150">
        <v>142.88867902755737</v>
      </c>
      <c r="C26" s="150">
        <v>540.52256107330322</v>
      </c>
      <c r="D26" s="150">
        <v>2921.7343921661377</v>
      </c>
      <c r="E26" s="150">
        <v>7417.9492430686951</v>
      </c>
      <c r="F26" s="150">
        <v>7328.9052472114563</v>
      </c>
      <c r="G26" s="55">
        <f t="shared" si="0"/>
        <v>683.4112401008606</v>
      </c>
      <c r="H26" s="10">
        <f t="shared" si="1"/>
        <v>14746.854490280151</v>
      </c>
      <c r="I26" s="119">
        <f t="shared" si="2"/>
        <v>3.7239060349679595E-2</v>
      </c>
      <c r="J26" s="151">
        <f t="shared" si="2"/>
        <v>0.80355571010280569</v>
      </c>
      <c r="K26" s="66">
        <f t="shared" si="3"/>
        <v>18352.00012254715</v>
      </c>
    </row>
    <row r="27" spans="1:11" x14ac:dyDescent="0.2">
      <c r="A27" s="198" t="s">
        <v>294</v>
      </c>
      <c r="B27" s="150">
        <v>67.599007129669189</v>
      </c>
      <c r="C27" s="150">
        <v>458.35071229934692</v>
      </c>
      <c r="D27" s="150">
        <v>2021.2227849960327</v>
      </c>
      <c r="E27" s="150">
        <v>6127.6291666030884</v>
      </c>
      <c r="F27" s="150">
        <v>9677.1984515190125</v>
      </c>
      <c r="G27" s="55">
        <f t="shared" si="0"/>
        <v>525.94971942901611</v>
      </c>
      <c r="H27" s="10">
        <f t="shared" si="1"/>
        <v>15804.827618122101</v>
      </c>
      <c r="I27" s="119">
        <f t="shared" si="2"/>
        <v>2.86589862640006E-2</v>
      </c>
      <c r="J27" s="151">
        <f t="shared" si="2"/>
        <v>0.86120463778247203</v>
      </c>
      <c r="K27" s="66">
        <f t="shared" si="3"/>
        <v>18352.00012254715</v>
      </c>
    </row>
    <row r="28" spans="1:11" x14ac:dyDescent="0.2">
      <c r="A28" s="198" t="s">
        <v>295</v>
      </c>
      <c r="B28" s="150">
        <v>119.81668472290039</v>
      </c>
      <c r="C28" s="150">
        <v>442.96938276290894</v>
      </c>
      <c r="D28" s="150">
        <v>2276.1027359962463</v>
      </c>
      <c r="E28" s="150">
        <v>7496.3481483459473</v>
      </c>
      <c r="F28" s="150">
        <v>8016.7631707191467</v>
      </c>
      <c r="G28" s="55">
        <f t="shared" si="0"/>
        <v>562.78606748580933</v>
      </c>
      <c r="H28" s="10">
        <f t="shared" si="1"/>
        <v>15513.111319065094</v>
      </c>
      <c r="I28" s="119">
        <f t="shared" si="2"/>
        <v>3.0666197892750338E-2</v>
      </c>
      <c r="J28" s="151">
        <f t="shared" si="2"/>
        <v>0.84530902438289468</v>
      </c>
      <c r="K28" s="66">
        <f t="shared" si="3"/>
        <v>18352.00012254715</v>
      </c>
    </row>
    <row r="29" spans="1:11" x14ac:dyDescent="0.2">
      <c r="A29" s="198" t="s">
        <v>296</v>
      </c>
      <c r="B29" s="150">
        <v>345.68570041656494</v>
      </c>
      <c r="C29" s="150">
        <v>1231.4897179603577</v>
      </c>
      <c r="D29" s="150">
        <v>3467.1179103851318</v>
      </c>
      <c r="E29" s="150">
        <v>6281.7219877243042</v>
      </c>
      <c r="F29" s="150">
        <v>7025.984806060791</v>
      </c>
      <c r="G29" s="55">
        <f t="shared" si="0"/>
        <v>1577.1754183769226</v>
      </c>
      <c r="H29" s="10">
        <f t="shared" si="1"/>
        <v>13307.706793785095</v>
      </c>
      <c r="I29" s="119">
        <f t="shared" si="2"/>
        <v>8.5940246722165992E-2</v>
      </c>
      <c r="J29" s="151">
        <f t="shared" si="2"/>
        <v>0.72513659028561861</v>
      </c>
      <c r="K29" s="66">
        <f t="shared" si="3"/>
        <v>18352.00012254715</v>
      </c>
    </row>
    <row r="30" spans="1:11" x14ac:dyDescent="0.2">
      <c r="A30" s="199" t="s">
        <v>297</v>
      </c>
      <c r="B30" s="11">
        <v>2723.2593359947205</v>
      </c>
      <c r="C30" s="11">
        <v>3831.9679136276245</v>
      </c>
      <c r="D30" s="11">
        <v>5019.873854637146</v>
      </c>
      <c r="E30" s="11">
        <v>3875.6764087677002</v>
      </c>
      <c r="F30" s="11">
        <v>2901.2226095199585</v>
      </c>
      <c r="G30" s="36">
        <f t="shared" si="0"/>
        <v>6555.227249622345</v>
      </c>
      <c r="H30" s="12">
        <f t="shared" si="1"/>
        <v>6776.8990182876587</v>
      </c>
      <c r="I30" s="124">
        <f t="shared" si="2"/>
        <v>0.35719415899352763</v>
      </c>
      <c r="J30" s="126">
        <f t="shared" si="2"/>
        <v>0.36927304778957604</v>
      </c>
      <c r="K30" s="57">
        <f t="shared" si="3"/>
        <v>18352.00012254715</v>
      </c>
    </row>
    <row r="34" spans="1:5" x14ac:dyDescent="0.2">
      <c r="A34" s="195" t="s">
        <v>299</v>
      </c>
    </row>
    <row r="35" spans="1:5" x14ac:dyDescent="0.2">
      <c r="A35" s="195"/>
    </row>
    <row r="36" spans="1:5" x14ac:dyDescent="0.2">
      <c r="A36" s="321" t="s">
        <v>328</v>
      </c>
      <c r="B36" s="322"/>
      <c r="C36" s="322"/>
      <c r="D36" s="323"/>
    </row>
    <row r="37" spans="1:5" ht="15.75" x14ac:dyDescent="0.2">
      <c r="A37" s="210" t="s">
        <v>306</v>
      </c>
      <c r="B37" s="214" t="s">
        <v>119</v>
      </c>
      <c r="C37" s="215" t="s">
        <v>66</v>
      </c>
      <c r="D37" s="216" t="s">
        <v>239</v>
      </c>
    </row>
    <row r="38" spans="1:5" ht="15" x14ac:dyDescent="0.2">
      <c r="A38" s="211" t="s">
        <v>300</v>
      </c>
      <c r="B38" s="207">
        <v>7979.6472969055176</v>
      </c>
      <c r="C38" s="204">
        <v>1974.405056476593</v>
      </c>
      <c r="D38" s="208">
        <f>B38/SUM(B38:C38)</f>
        <v>0.80164811411648396</v>
      </c>
    </row>
    <row r="39" spans="1:5" ht="15" x14ac:dyDescent="0.2">
      <c r="A39" s="212" t="s">
        <v>301</v>
      </c>
      <c r="B39" s="207">
        <v>2096.7819528579712</v>
      </c>
      <c r="C39" s="204">
        <v>7857.2704005241394</v>
      </c>
      <c r="D39" s="208">
        <f t="shared" ref="D39:D44" si="4">B39/SUM(B39:C39)</f>
        <v>0.2106460643785486</v>
      </c>
    </row>
    <row r="40" spans="1:5" ht="15" x14ac:dyDescent="0.2">
      <c r="A40" s="212" t="s">
        <v>344</v>
      </c>
      <c r="B40" s="207">
        <v>1377.4776005744934</v>
      </c>
      <c r="C40" s="204">
        <v>8576.5747528076172</v>
      </c>
      <c r="D40" s="208">
        <f t="shared" si="4"/>
        <v>0.1383836001331121</v>
      </c>
    </row>
    <row r="41" spans="1:5" ht="15" x14ac:dyDescent="0.2">
      <c r="A41" s="212" t="s">
        <v>302</v>
      </c>
      <c r="B41" s="207">
        <v>2059.002368927002</v>
      </c>
      <c r="C41" s="204">
        <v>7895.0499844551086</v>
      </c>
      <c r="D41" s="208">
        <f t="shared" si="4"/>
        <v>0.20685066702782712</v>
      </c>
    </row>
    <row r="42" spans="1:5" ht="15" x14ac:dyDescent="0.2">
      <c r="A42" s="212" t="s">
        <v>303</v>
      </c>
      <c r="B42" s="207">
        <v>398.71186590194702</v>
      </c>
      <c r="C42" s="204">
        <v>9555.3404874801636</v>
      </c>
      <c r="D42" s="208">
        <f t="shared" si="4"/>
        <v>4.0055230949883017E-2</v>
      </c>
    </row>
    <row r="43" spans="1:5" ht="15" x14ac:dyDescent="0.2">
      <c r="A43" s="212" t="s">
        <v>304</v>
      </c>
      <c r="B43" s="207">
        <v>511.78112173080444</v>
      </c>
      <c r="C43" s="204">
        <v>9442.2712316513062</v>
      </c>
      <c r="D43" s="208">
        <f t="shared" si="4"/>
        <v>5.141434900700672E-2</v>
      </c>
    </row>
    <row r="44" spans="1:5" ht="15" x14ac:dyDescent="0.2">
      <c r="A44" s="213" t="s">
        <v>305</v>
      </c>
      <c r="B44" s="205">
        <v>1775.3809785842896</v>
      </c>
      <c r="C44" s="206">
        <v>8178.671374797821</v>
      </c>
      <c r="D44" s="209">
        <f t="shared" si="4"/>
        <v>0.17835760909787302</v>
      </c>
    </row>
    <row r="46" spans="1:5" x14ac:dyDescent="0.2">
      <c r="A46" s="321" t="s">
        <v>329</v>
      </c>
      <c r="B46" s="322"/>
      <c r="C46" s="322"/>
      <c r="D46" s="323"/>
    </row>
    <row r="47" spans="1:5" ht="47.25" customHeight="1" x14ac:dyDescent="0.2">
      <c r="A47" s="210" t="s">
        <v>306</v>
      </c>
      <c r="B47" s="214" t="s">
        <v>119</v>
      </c>
      <c r="C47" s="215" t="s">
        <v>66</v>
      </c>
      <c r="D47" s="216" t="s">
        <v>239</v>
      </c>
    </row>
    <row r="48" spans="1:5" ht="15" x14ac:dyDescent="0.2">
      <c r="A48" s="211" t="s">
        <v>300</v>
      </c>
      <c r="B48" s="207">
        <v>6198.4621253013611</v>
      </c>
      <c r="C48" s="204">
        <v>3755.5902280807495</v>
      </c>
      <c r="D48" s="208">
        <f t="shared" ref="D48:D54" si="5">B48/SUM(B48:C48)</f>
        <v>0.62270740651623113</v>
      </c>
      <c r="E48" s="47"/>
    </row>
    <row r="49" spans="1:9" ht="15" x14ac:dyDescent="0.2">
      <c r="A49" s="212" t="s">
        <v>301</v>
      </c>
      <c r="B49" s="207">
        <v>1352.6538825035095</v>
      </c>
      <c r="C49" s="204">
        <v>8601.3984708786011</v>
      </c>
      <c r="D49" s="208">
        <f t="shared" si="5"/>
        <v>0.13588976976235365</v>
      </c>
      <c r="E49" s="47"/>
    </row>
    <row r="50" spans="1:9" ht="15" x14ac:dyDescent="0.2">
      <c r="A50" s="212" t="s">
        <v>344</v>
      </c>
      <c r="B50" s="207">
        <v>910.35823965072632</v>
      </c>
      <c r="C50" s="204">
        <v>9043.6941137313843</v>
      </c>
      <c r="D50" s="208">
        <f t="shared" si="5"/>
        <v>9.1456042959369391E-2</v>
      </c>
      <c r="E50" s="47"/>
    </row>
    <row r="51" spans="1:9" ht="15" x14ac:dyDescent="0.2">
      <c r="A51" s="212" t="s">
        <v>302</v>
      </c>
      <c r="B51" s="207">
        <v>1186.55846118927</v>
      </c>
      <c r="C51" s="204">
        <v>8767.4938921928406</v>
      </c>
      <c r="D51" s="208">
        <f t="shared" si="5"/>
        <v>0.11920355841669955</v>
      </c>
      <c r="E51" s="47"/>
    </row>
    <row r="52" spans="1:9" ht="15" x14ac:dyDescent="0.2">
      <c r="A52" s="212" t="s">
        <v>303</v>
      </c>
      <c r="B52" s="207">
        <v>338.39927959442139</v>
      </c>
      <c r="C52" s="204">
        <v>9615.6530737876892</v>
      </c>
      <c r="D52" s="208">
        <f t="shared" si="5"/>
        <v>3.3996132186249022E-2</v>
      </c>
      <c r="E52" s="47"/>
    </row>
    <row r="53" spans="1:9" ht="15" x14ac:dyDescent="0.2">
      <c r="A53" s="212" t="s">
        <v>304</v>
      </c>
      <c r="B53" s="207">
        <v>286.04685401916504</v>
      </c>
      <c r="C53" s="204">
        <v>9668.0054993629456</v>
      </c>
      <c r="D53" s="208">
        <f t="shared" si="5"/>
        <v>2.8736723885320361E-2</v>
      </c>
      <c r="E53" s="47"/>
    </row>
    <row r="54" spans="1:9" ht="15" x14ac:dyDescent="0.2">
      <c r="A54" s="213" t="s">
        <v>305</v>
      </c>
      <c r="B54" s="205">
        <v>608.660560131073</v>
      </c>
      <c r="C54" s="206">
        <v>9345.3917932510376</v>
      </c>
      <c r="D54" s="209">
        <f t="shared" si="5"/>
        <v>6.1147012143679055E-2</v>
      </c>
      <c r="E54" s="47"/>
    </row>
    <row r="55" spans="1:9" x14ac:dyDescent="0.2">
      <c r="D55" s="47"/>
      <c r="F55" s="47"/>
      <c r="G55" s="47"/>
    </row>
    <row r="56" spans="1:9" x14ac:dyDescent="0.2">
      <c r="D56" s="47"/>
      <c r="F56" s="47"/>
      <c r="G56" s="47"/>
    </row>
    <row r="57" spans="1:9" ht="15" x14ac:dyDescent="0.2">
      <c r="A57" s="217" t="s">
        <v>307</v>
      </c>
    </row>
    <row r="58" spans="1:9" ht="15" x14ac:dyDescent="0.2">
      <c r="A58" s="217"/>
    </row>
    <row r="59" spans="1:9" ht="15" customHeight="1" x14ac:dyDescent="0.2">
      <c r="A59" s="321" t="s">
        <v>319</v>
      </c>
      <c r="B59" s="322"/>
      <c r="C59" s="322"/>
      <c r="D59" s="322"/>
      <c r="E59" s="322"/>
      <c r="F59" s="322"/>
      <c r="G59" s="322"/>
      <c r="H59" s="322"/>
      <c r="I59" s="323"/>
    </row>
    <row r="60" spans="1:9" ht="27.75" customHeight="1" x14ac:dyDescent="0.2">
      <c r="A60" s="218" t="s">
        <v>325</v>
      </c>
      <c r="B60" s="175" t="s">
        <v>320</v>
      </c>
      <c r="C60" s="219" t="s">
        <v>321</v>
      </c>
      <c r="D60" s="219" t="s">
        <v>322</v>
      </c>
      <c r="E60" s="219" t="s">
        <v>323</v>
      </c>
      <c r="F60" s="219" t="s">
        <v>324</v>
      </c>
      <c r="G60" s="219" t="s">
        <v>321</v>
      </c>
      <c r="H60" s="219" t="s">
        <v>323</v>
      </c>
      <c r="I60" s="176" t="s">
        <v>326</v>
      </c>
    </row>
    <row r="61" spans="1:9" x14ac:dyDescent="0.2">
      <c r="A61" s="28" t="s">
        <v>308</v>
      </c>
      <c r="B61" s="49">
        <v>434.73972606658936</v>
      </c>
      <c r="C61" s="7">
        <v>1051.3604469299316</v>
      </c>
      <c r="D61" s="7">
        <v>2168.1639332771301</v>
      </c>
      <c r="E61" s="7">
        <v>6310.463427066803</v>
      </c>
      <c r="F61" s="8">
        <v>8387.2725892066956</v>
      </c>
      <c r="G61" s="49">
        <f>SUM(B61:C61)</f>
        <v>1486.100172996521</v>
      </c>
      <c r="H61" s="8">
        <f>SUM(E61:F61)</f>
        <v>14697.736016273499</v>
      </c>
      <c r="I61" s="220">
        <f>H61/SUM(B61:F61)</f>
        <v>0.8008792457567584</v>
      </c>
    </row>
    <row r="62" spans="1:9" x14ac:dyDescent="0.2">
      <c r="A62" s="29" t="s">
        <v>309</v>
      </c>
      <c r="B62" s="55">
        <v>269.85703659057617</v>
      </c>
      <c r="C62" s="9">
        <v>539.17508125305176</v>
      </c>
      <c r="D62" s="9">
        <v>1027.2104687690735</v>
      </c>
      <c r="E62" s="9">
        <v>4778.7582573890686</v>
      </c>
      <c r="F62" s="10">
        <v>11736.99927854538</v>
      </c>
      <c r="G62" s="55">
        <f t="shared" ref="G62:G71" si="6">SUM(B62:C62)</f>
        <v>809.03211784362793</v>
      </c>
      <c r="H62" s="10">
        <f t="shared" ref="H62:H71" si="7">SUM(E62:F62)</f>
        <v>16515.757535934448</v>
      </c>
      <c r="I62" s="82">
        <f t="shared" ref="I62:I71" si="8">H62/SUM(B62:F62)</f>
        <v>0.89994319015088142</v>
      </c>
    </row>
    <row r="63" spans="1:9" x14ac:dyDescent="0.2">
      <c r="A63" s="29" t="s">
        <v>310</v>
      </c>
      <c r="B63" s="55">
        <v>965.14615869522095</v>
      </c>
      <c r="C63" s="9">
        <v>1558.9643812179565</v>
      </c>
      <c r="D63" s="9">
        <v>2694.5178966522217</v>
      </c>
      <c r="E63" s="9">
        <v>3991.5854020118713</v>
      </c>
      <c r="F63" s="10">
        <v>9141.7862839698792</v>
      </c>
      <c r="G63" s="55">
        <f t="shared" si="6"/>
        <v>2524.1105399131775</v>
      </c>
      <c r="H63" s="10">
        <f t="shared" si="7"/>
        <v>13133.37168598175</v>
      </c>
      <c r="I63" s="82">
        <f t="shared" si="8"/>
        <v>0.7156370748846157</v>
      </c>
    </row>
    <row r="64" spans="1:9" x14ac:dyDescent="0.2">
      <c r="A64" s="29" t="s">
        <v>311</v>
      </c>
      <c r="B64" s="55">
        <v>4875.0886740684509</v>
      </c>
      <c r="C64" s="9">
        <v>5005.0315170288086</v>
      </c>
      <c r="D64" s="9">
        <v>3060.5806317329407</v>
      </c>
      <c r="E64" s="9">
        <v>3594.8947558403015</v>
      </c>
      <c r="F64" s="10">
        <v>1816.4045438766479</v>
      </c>
      <c r="G64" s="55">
        <f t="shared" si="6"/>
        <v>9880.1201910972595</v>
      </c>
      <c r="H64" s="10">
        <f t="shared" si="7"/>
        <v>5411.2992997169495</v>
      </c>
      <c r="I64" s="82">
        <f t="shared" si="8"/>
        <v>0.29486155533906422</v>
      </c>
    </row>
    <row r="65" spans="1:9" x14ac:dyDescent="0.2">
      <c r="A65" s="29" t="s">
        <v>312</v>
      </c>
      <c r="B65" s="55">
        <v>457.4074764251709</v>
      </c>
      <c r="C65" s="9">
        <v>877.57436084747314</v>
      </c>
      <c r="D65" s="9">
        <v>2714.8949313163757</v>
      </c>
      <c r="E65" s="9">
        <v>5959.9167695045471</v>
      </c>
      <c r="F65" s="10">
        <v>8342.2065844535828</v>
      </c>
      <c r="G65" s="55">
        <f t="shared" si="6"/>
        <v>1334.981837272644</v>
      </c>
      <c r="H65" s="10">
        <f t="shared" si="7"/>
        <v>14302.12335395813</v>
      </c>
      <c r="I65" s="82">
        <f t="shared" si="8"/>
        <v>0.77932232227846565</v>
      </c>
    </row>
    <row r="66" spans="1:9" x14ac:dyDescent="0.2">
      <c r="A66" s="29" t="s">
        <v>313</v>
      </c>
      <c r="B66" s="55">
        <v>13620.194341659546</v>
      </c>
      <c r="C66" s="9">
        <v>2549.2037539482117</v>
      </c>
      <c r="D66" s="9">
        <v>922.50561761856079</v>
      </c>
      <c r="E66" s="9">
        <v>448.90832376480103</v>
      </c>
      <c r="F66" s="10">
        <v>811.18808555603027</v>
      </c>
      <c r="G66" s="55">
        <f t="shared" si="6"/>
        <v>16169.398095607758</v>
      </c>
      <c r="H66" s="10">
        <f t="shared" si="7"/>
        <v>1260.0964093208313</v>
      </c>
      <c r="I66" s="82">
        <f t="shared" si="8"/>
        <v>6.8662619927333426E-2</v>
      </c>
    </row>
    <row r="67" spans="1:9" x14ac:dyDescent="0.2">
      <c r="A67" s="29" t="s">
        <v>314</v>
      </c>
      <c r="B67" s="55">
        <v>547.13524198532104</v>
      </c>
      <c r="C67" s="9">
        <v>966.76313447952271</v>
      </c>
      <c r="D67" s="9">
        <v>2662.8120017051697</v>
      </c>
      <c r="E67" s="9">
        <v>6231.2560338973999</v>
      </c>
      <c r="F67" s="10">
        <v>7944.0337104797363</v>
      </c>
      <c r="G67" s="55">
        <f t="shared" si="6"/>
        <v>1513.8983764648438</v>
      </c>
      <c r="H67" s="10">
        <f t="shared" si="7"/>
        <v>14175.289744377136</v>
      </c>
      <c r="I67" s="82">
        <f t="shared" si="8"/>
        <v>0.772411162255904</v>
      </c>
    </row>
    <row r="68" spans="1:9" x14ac:dyDescent="0.2">
      <c r="A68" s="29" t="s">
        <v>315</v>
      </c>
      <c r="B68" s="55">
        <v>7313.5138878822327</v>
      </c>
      <c r="C68" s="9">
        <v>4233.913731098175</v>
      </c>
      <c r="D68" s="9">
        <v>2407.7973027229309</v>
      </c>
      <c r="E68" s="9">
        <v>2634.0705623626709</v>
      </c>
      <c r="F68" s="10">
        <v>1762.7046384811401</v>
      </c>
      <c r="G68" s="55">
        <f t="shared" si="6"/>
        <v>11547.427618980408</v>
      </c>
      <c r="H68" s="10">
        <f t="shared" si="7"/>
        <v>4396.775200843811</v>
      </c>
      <c r="I68" s="82">
        <f t="shared" si="8"/>
        <v>0.23958016409568139</v>
      </c>
    </row>
    <row r="69" spans="1:9" x14ac:dyDescent="0.2">
      <c r="A69" s="29" t="s">
        <v>316</v>
      </c>
      <c r="B69" s="55">
        <v>660.74348974227905</v>
      </c>
      <c r="C69" s="9">
        <v>869.748948097229</v>
      </c>
      <c r="D69" s="9">
        <v>1910.8585186004639</v>
      </c>
      <c r="E69" s="9">
        <v>5522.7515797615051</v>
      </c>
      <c r="F69" s="10">
        <v>9387.8975863456726</v>
      </c>
      <c r="G69" s="55">
        <f t="shared" si="6"/>
        <v>1530.4924378395081</v>
      </c>
      <c r="H69" s="10">
        <f t="shared" si="7"/>
        <v>14910.649166107178</v>
      </c>
      <c r="I69" s="82">
        <f t="shared" si="8"/>
        <v>0.81248087764494126</v>
      </c>
    </row>
    <row r="70" spans="1:9" x14ac:dyDescent="0.2">
      <c r="A70" s="29" t="s">
        <v>317</v>
      </c>
      <c r="B70" s="55">
        <v>292.79428291320801</v>
      </c>
      <c r="C70" s="9">
        <v>329.22638702392578</v>
      </c>
      <c r="D70" s="9">
        <v>765.3135929107666</v>
      </c>
      <c r="E70" s="9">
        <v>4011.55819272995</v>
      </c>
      <c r="F70" s="10">
        <v>12953.107666969299</v>
      </c>
      <c r="G70" s="55">
        <f t="shared" si="6"/>
        <v>622.02066993713379</v>
      </c>
      <c r="H70" s="10">
        <f t="shared" si="7"/>
        <v>16964.665859699249</v>
      </c>
      <c r="I70" s="82">
        <f t="shared" si="8"/>
        <v>0.92440419280820352</v>
      </c>
    </row>
    <row r="71" spans="1:9" x14ac:dyDescent="0.2">
      <c r="A71" s="30" t="s">
        <v>318</v>
      </c>
      <c r="B71" s="36">
        <v>12297.764126300812</v>
      </c>
      <c r="C71" s="11">
        <v>2978.2740349769592</v>
      </c>
      <c r="D71" s="11">
        <v>959.20721769332886</v>
      </c>
      <c r="E71" s="11">
        <v>660.47399377822876</v>
      </c>
      <c r="F71" s="12">
        <v>1456.280749797821</v>
      </c>
      <c r="G71" s="36">
        <f t="shared" si="6"/>
        <v>15276.038161277771</v>
      </c>
      <c r="H71" s="12">
        <f t="shared" si="7"/>
        <v>2116.7547435760498</v>
      </c>
      <c r="I71" s="221">
        <f t="shared" si="8"/>
        <v>0.11534190984313576</v>
      </c>
    </row>
  </sheetData>
  <mergeCells count="5">
    <mergeCell ref="A59:I59"/>
    <mergeCell ref="A15:K15"/>
    <mergeCell ref="A5:D5"/>
    <mergeCell ref="A36:D36"/>
    <mergeCell ref="A46:D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FD5D-2FF9-4E0D-91BB-C87A447F178F}">
  <dimension ref="A1:E47"/>
  <sheetViews>
    <sheetView tabSelected="1" zoomScale="85" zoomScaleNormal="85" workbookViewId="0"/>
  </sheetViews>
  <sheetFormatPr baseColWidth="10" defaultRowHeight="12.75" x14ac:dyDescent="0.2"/>
  <cols>
    <col min="1" max="1" width="8.7109375" customWidth="1"/>
    <col min="2" max="2" width="41.140625" bestFit="1" customWidth="1"/>
    <col min="4" max="4" width="23.28515625" bestFit="1" customWidth="1"/>
  </cols>
  <sheetData>
    <row r="1" spans="1:5" s="4" customFormat="1" ht="15" x14ac:dyDescent="0.25">
      <c r="A1" s="4" t="s">
        <v>350</v>
      </c>
    </row>
    <row r="2" spans="1:5" s="244" customFormat="1" x14ac:dyDescent="0.2">
      <c r="A2" s="244" t="s">
        <v>374</v>
      </c>
    </row>
    <row r="3" spans="1:5" s="244" customFormat="1" x14ac:dyDescent="0.2"/>
    <row r="4" spans="1:5" s="244" customFormat="1" x14ac:dyDescent="0.2">
      <c r="A4" s="321" t="s">
        <v>351</v>
      </c>
      <c r="B4" s="322"/>
      <c r="C4" s="322"/>
      <c r="D4" s="323"/>
    </row>
    <row r="5" spans="1:5" x14ac:dyDescent="0.2">
      <c r="A5" s="194" t="s">
        <v>353</v>
      </c>
      <c r="B5" s="194" t="s">
        <v>14</v>
      </c>
      <c r="C5" s="194" t="s">
        <v>13</v>
      </c>
      <c r="D5" s="194" t="s">
        <v>195</v>
      </c>
    </row>
    <row r="6" spans="1:5" x14ac:dyDescent="0.2">
      <c r="A6" s="319">
        <v>2019</v>
      </c>
      <c r="B6" s="245" t="s">
        <v>352</v>
      </c>
      <c r="C6" s="246">
        <v>10412870</v>
      </c>
      <c r="D6" s="324">
        <f>C7/C6</f>
        <v>1.6824372147160197E-3</v>
      </c>
      <c r="E6" s="359" t="s">
        <v>439</v>
      </c>
    </row>
    <row r="7" spans="1:5" x14ac:dyDescent="0.2">
      <c r="A7" s="320"/>
      <c r="B7" s="247" t="s">
        <v>12</v>
      </c>
      <c r="C7" s="360">
        <v>17519</v>
      </c>
      <c r="D7" s="325"/>
    </row>
    <row r="8" spans="1:5" x14ac:dyDescent="0.2">
      <c r="A8" s="319">
        <v>2014</v>
      </c>
      <c r="B8" s="245" t="s">
        <v>352</v>
      </c>
      <c r="C8" s="246">
        <v>9530158</v>
      </c>
      <c r="D8" s="324">
        <f>C9/C8</f>
        <v>1.0688175369180657E-3</v>
      </c>
    </row>
    <row r="9" spans="1:5" x14ac:dyDescent="0.2">
      <c r="A9" s="320"/>
      <c r="B9" s="247" t="s">
        <v>12</v>
      </c>
      <c r="C9" s="248">
        <v>10186</v>
      </c>
      <c r="D9" s="325"/>
    </row>
    <row r="10" spans="1:5" x14ac:dyDescent="0.2">
      <c r="A10" s="191"/>
      <c r="C10" s="2"/>
      <c r="D10" s="3"/>
    </row>
    <row r="11" spans="1:5" x14ac:dyDescent="0.2">
      <c r="A11" s="191"/>
      <c r="B11" s="321" t="s">
        <v>356</v>
      </c>
      <c r="C11" s="322"/>
      <c r="D11" s="323"/>
    </row>
    <row r="12" spans="1:5" x14ac:dyDescent="0.2">
      <c r="B12" s="25" t="s">
        <v>354</v>
      </c>
      <c r="C12" s="194">
        <v>2014</v>
      </c>
      <c r="D12" s="194" t="s">
        <v>355</v>
      </c>
    </row>
    <row r="13" spans="1:5" x14ac:dyDescent="0.2">
      <c r="B13" s="5" t="s">
        <v>52</v>
      </c>
      <c r="C13" s="277">
        <v>9.6823670000000001E-2</v>
      </c>
      <c r="D13" s="277">
        <v>7.8114550000000005E-2</v>
      </c>
    </row>
    <row r="14" spans="1:5" x14ac:dyDescent="0.2">
      <c r="B14" s="276" t="s">
        <v>2</v>
      </c>
      <c r="C14" s="278">
        <f>D8*100</f>
        <v>0.10688175369180657</v>
      </c>
      <c r="D14" s="278">
        <f>D6*100</f>
        <v>0.16824372147160196</v>
      </c>
    </row>
    <row r="15" spans="1:5" x14ac:dyDescent="0.2">
      <c r="B15" s="6" t="s">
        <v>111</v>
      </c>
      <c r="C15" s="279">
        <v>0.44056213</v>
      </c>
      <c r="D15" s="279">
        <v>0.42549398999999999</v>
      </c>
    </row>
    <row r="16" spans="1:5" x14ac:dyDescent="0.2">
      <c r="B16" s="6" t="s">
        <v>112</v>
      </c>
      <c r="C16" s="279">
        <v>0.27897116999999999</v>
      </c>
      <c r="D16" s="279">
        <v>0.42680001000000001</v>
      </c>
    </row>
    <row r="17" spans="2:4" x14ac:dyDescent="0.2">
      <c r="B17" s="6" t="s">
        <v>50</v>
      </c>
      <c r="C17" s="279">
        <v>0.40028872999999998</v>
      </c>
      <c r="D17" s="279">
        <v>0.51718032000000003</v>
      </c>
    </row>
    <row r="18" spans="2:4" x14ac:dyDescent="0.2">
      <c r="B18" s="6" t="s">
        <v>58</v>
      </c>
      <c r="C18" s="279">
        <v>0.30245527999999999</v>
      </c>
      <c r="D18" s="279">
        <v>0.58563966000000001</v>
      </c>
    </row>
    <row r="19" spans="2:4" x14ac:dyDescent="0.2">
      <c r="B19" s="6" t="s">
        <v>113</v>
      </c>
      <c r="C19" s="279">
        <v>0.53847986000000003</v>
      </c>
      <c r="D19" s="279">
        <v>0.63351124999999997</v>
      </c>
    </row>
    <row r="20" spans="2:4" x14ac:dyDescent="0.2">
      <c r="B20" s="6" t="s">
        <v>47</v>
      </c>
      <c r="C20" s="279">
        <v>0.65686445999999998</v>
      </c>
      <c r="D20" s="279">
        <v>0.64134848</v>
      </c>
    </row>
    <row r="21" spans="2:4" x14ac:dyDescent="0.2">
      <c r="B21" s="6" t="s">
        <v>114</v>
      </c>
      <c r="C21" s="279">
        <v>0.47979164000000002</v>
      </c>
      <c r="D21" s="279">
        <v>0.67469953999999999</v>
      </c>
    </row>
    <row r="22" spans="2:4" x14ac:dyDescent="0.2">
      <c r="B22" s="6" t="s">
        <v>37</v>
      </c>
      <c r="C22" s="279">
        <v>0.61853307000000002</v>
      </c>
      <c r="D22" s="279">
        <v>0.67625773</v>
      </c>
    </row>
    <row r="23" spans="2:4" x14ac:dyDescent="0.2">
      <c r="B23" s="6" t="s">
        <v>79</v>
      </c>
      <c r="C23" s="279">
        <v>0.48414221000000002</v>
      </c>
      <c r="D23" s="279">
        <v>0.70022218999999997</v>
      </c>
    </row>
    <row r="24" spans="2:4" x14ac:dyDescent="0.2">
      <c r="B24" s="6" t="s">
        <v>5</v>
      </c>
      <c r="C24" s="279">
        <v>0.51287811999999999</v>
      </c>
      <c r="D24" s="279">
        <v>0.71697657999999997</v>
      </c>
    </row>
    <row r="25" spans="2:4" x14ac:dyDescent="0.2">
      <c r="B25" s="6" t="s">
        <v>42</v>
      </c>
      <c r="C25" s="279">
        <v>0.66162549999999998</v>
      </c>
      <c r="D25" s="279">
        <v>0.79688442000000004</v>
      </c>
    </row>
    <row r="26" spans="2:4" x14ac:dyDescent="0.2">
      <c r="B26" s="6" t="s">
        <v>115</v>
      </c>
      <c r="C26" s="279">
        <v>0.61075014000000005</v>
      </c>
      <c r="D26" s="279">
        <v>0.81640959000000002</v>
      </c>
    </row>
    <row r="27" spans="2:4" x14ac:dyDescent="0.2">
      <c r="B27" s="6" t="s">
        <v>45</v>
      </c>
      <c r="C27" s="279">
        <v>0.63452786000000005</v>
      </c>
      <c r="D27" s="279">
        <v>0.83912372999999996</v>
      </c>
    </row>
    <row r="28" spans="2:4" x14ac:dyDescent="0.2">
      <c r="B28" s="6" t="s">
        <v>116</v>
      </c>
      <c r="C28" s="279">
        <v>0.56757294999999996</v>
      </c>
      <c r="D28" s="279">
        <v>0.87691492000000004</v>
      </c>
    </row>
    <row r="29" spans="2:4" x14ac:dyDescent="0.2">
      <c r="B29" s="6" t="s">
        <v>7</v>
      </c>
      <c r="C29" s="279">
        <v>0.56445420000000002</v>
      </c>
      <c r="D29" s="279">
        <v>0.88216907</v>
      </c>
    </row>
    <row r="30" spans="2:4" x14ac:dyDescent="0.2">
      <c r="B30" s="6" t="s">
        <v>44</v>
      </c>
      <c r="C30" s="279">
        <v>0.71947992000000005</v>
      </c>
      <c r="D30" s="279">
        <v>0.90399169999999995</v>
      </c>
    </row>
    <row r="31" spans="2:4" x14ac:dyDescent="0.2">
      <c r="B31" s="6" t="s">
        <v>54</v>
      </c>
      <c r="C31" s="279">
        <v>0.85975045000000005</v>
      </c>
      <c r="D31" s="279">
        <v>1.1516082000000001</v>
      </c>
    </row>
    <row r="32" spans="2:4" x14ac:dyDescent="0.2">
      <c r="B32" s="6" t="s">
        <v>121</v>
      </c>
      <c r="C32" s="279">
        <v>0.92975160999999995</v>
      </c>
      <c r="D32" s="279">
        <v>1.1594857999999999</v>
      </c>
    </row>
    <row r="33" spans="2:4" x14ac:dyDescent="0.2">
      <c r="B33" s="6" t="s">
        <v>1</v>
      </c>
      <c r="C33" s="279">
        <v>1.2566850000000001</v>
      </c>
      <c r="D33" s="279">
        <v>1.1922562000000001</v>
      </c>
    </row>
    <row r="34" spans="2:4" x14ac:dyDescent="0.2">
      <c r="B34" s="6" t="s">
        <v>82</v>
      </c>
      <c r="C34" s="279">
        <v>1.2224047</v>
      </c>
      <c r="D34" s="279">
        <v>1.2125535000000001</v>
      </c>
    </row>
    <row r="35" spans="2:4" x14ac:dyDescent="0.2">
      <c r="B35" s="6" t="s">
        <v>78</v>
      </c>
      <c r="C35" s="279">
        <v>0.88783663999999995</v>
      </c>
      <c r="D35" s="279">
        <v>1.2436247</v>
      </c>
    </row>
    <row r="36" spans="2:4" x14ac:dyDescent="0.2">
      <c r="B36" s="6" t="s">
        <v>6</v>
      </c>
      <c r="C36" s="279">
        <v>1.1512727</v>
      </c>
      <c r="D36" s="279">
        <v>1.2830546</v>
      </c>
    </row>
    <row r="37" spans="2:4" x14ac:dyDescent="0.2">
      <c r="B37" s="6" t="s">
        <v>56</v>
      </c>
      <c r="C37" s="279">
        <v>1.1505812</v>
      </c>
      <c r="D37" s="279">
        <v>1.3225069</v>
      </c>
    </row>
    <row r="38" spans="2:4" x14ac:dyDescent="0.2">
      <c r="B38" s="6" t="s">
        <v>0</v>
      </c>
      <c r="C38" s="279">
        <v>1.1695367999999999</v>
      </c>
      <c r="D38" s="279">
        <v>1.3412347</v>
      </c>
    </row>
    <row r="39" spans="2:4" x14ac:dyDescent="0.2">
      <c r="B39" s="6" t="s">
        <v>40</v>
      </c>
      <c r="C39" s="279">
        <v>0.92703164000000005</v>
      </c>
      <c r="D39" s="279">
        <v>1.3570720000000001</v>
      </c>
    </row>
    <row r="40" spans="2:4" x14ac:dyDescent="0.2">
      <c r="B40" s="6" t="s">
        <v>117</v>
      </c>
      <c r="C40" s="279">
        <v>1.2043606</v>
      </c>
      <c r="D40" s="279">
        <v>1.3575406999999999</v>
      </c>
    </row>
    <row r="41" spans="2:4" x14ac:dyDescent="0.2">
      <c r="B41" s="6" t="s">
        <v>48</v>
      </c>
      <c r="C41" s="279">
        <v>0.76254332000000002</v>
      </c>
      <c r="D41" s="279">
        <v>1.3941015000000001</v>
      </c>
    </row>
    <row r="42" spans="2:4" x14ac:dyDescent="0.2">
      <c r="B42" s="6" t="s">
        <v>34</v>
      </c>
      <c r="C42" s="279">
        <v>1.3165381</v>
      </c>
      <c r="D42" s="279">
        <v>1.4352746999999999</v>
      </c>
    </row>
    <row r="43" spans="2:4" x14ac:dyDescent="0.2">
      <c r="B43" s="6" t="s">
        <v>76</v>
      </c>
      <c r="C43" s="279">
        <v>1.482926</v>
      </c>
      <c r="D43" s="279">
        <v>1.6250737</v>
      </c>
    </row>
    <row r="44" spans="2:4" x14ac:dyDescent="0.2">
      <c r="B44" s="6" t="s">
        <v>43</v>
      </c>
      <c r="C44" s="279">
        <v>1.6412202</v>
      </c>
      <c r="D44" s="279">
        <v>1.9495800999999999</v>
      </c>
    </row>
    <row r="45" spans="2:4" x14ac:dyDescent="0.2">
      <c r="B45" s="6" t="s">
        <v>122</v>
      </c>
      <c r="C45" s="279">
        <v>1.4484957000000001</v>
      </c>
      <c r="D45" s="279">
        <v>1.9526914</v>
      </c>
    </row>
    <row r="46" spans="2:4" x14ac:dyDescent="0.2">
      <c r="B46" s="6" t="s">
        <v>59</v>
      </c>
      <c r="C46" s="279">
        <v>2.9031311999999998</v>
      </c>
      <c r="D46" s="279">
        <v>3.2028248000000001</v>
      </c>
    </row>
    <row r="47" spans="2:4" x14ac:dyDescent="0.2">
      <c r="B47" s="83" t="s">
        <v>118</v>
      </c>
      <c r="C47" s="280">
        <v>2.1019914000000002</v>
      </c>
      <c r="D47" s="280">
        <v>4.5067472000000004</v>
      </c>
    </row>
  </sheetData>
  <mergeCells count="6">
    <mergeCell ref="A8:A9"/>
    <mergeCell ref="A6:A7"/>
    <mergeCell ref="A4:D4"/>
    <mergeCell ref="B11:D11"/>
    <mergeCell ref="D8:D9"/>
    <mergeCell ref="D6:D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2D847-B524-4743-83B4-033548F53CD4}">
  <dimension ref="A1:F25"/>
  <sheetViews>
    <sheetView zoomScale="85" zoomScaleNormal="85" workbookViewId="0"/>
  </sheetViews>
  <sheetFormatPr baseColWidth="10" defaultRowHeight="12.75" x14ac:dyDescent="0.2"/>
  <cols>
    <col min="1" max="1" width="30" customWidth="1"/>
  </cols>
  <sheetData>
    <row r="1" spans="1:6" s="4" customFormat="1" ht="15" x14ac:dyDescent="0.25">
      <c r="A1" s="4" t="s">
        <v>366</v>
      </c>
    </row>
    <row r="2" spans="1:6" s="4" customFormat="1" ht="15" x14ac:dyDescent="0.25"/>
    <row r="3" spans="1:6" x14ac:dyDescent="0.2">
      <c r="A3" s="326" t="s">
        <v>345</v>
      </c>
      <c r="B3" s="321" t="s">
        <v>15</v>
      </c>
      <c r="C3" s="322"/>
      <c r="D3" s="323"/>
    </row>
    <row r="4" spans="1:6" x14ac:dyDescent="0.2">
      <c r="A4" s="327"/>
      <c r="B4" s="317">
        <v>2011</v>
      </c>
      <c r="C4" s="315">
        <v>2014</v>
      </c>
      <c r="D4" s="316">
        <v>2019</v>
      </c>
    </row>
    <row r="5" spans="1:6" x14ac:dyDescent="0.2">
      <c r="A5" s="74" t="s">
        <v>21</v>
      </c>
      <c r="B5" s="318">
        <v>7670</v>
      </c>
      <c r="C5" s="33">
        <v>10592.461949265688</v>
      </c>
      <c r="D5" s="34">
        <v>18352.00012254715</v>
      </c>
    </row>
    <row r="6" spans="1:6" x14ac:dyDescent="0.2">
      <c r="E6" s="69"/>
      <c r="F6" s="69"/>
    </row>
    <row r="7" spans="1:6" x14ac:dyDescent="0.2">
      <c r="E7" s="69"/>
      <c r="F7" s="69"/>
    </row>
    <row r="9" spans="1:6" ht="12.75" customHeight="1" x14ac:dyDescent="0.2"/>
    <row r="15" spans="1:6" ht="12.75" customHeight="1" x14ac:dyDescent="0.2"/>
    <row r="21" spans="3:6" x14ac:dyDescent="0.2">
      <c r="C21" s="65"/>
      <c r="D21" s="65"/>
      <c r="E21" s="65"/>
      <c r="F21" s="65"/>
    </row>
    <row r="22" spans="3:6" x14ac:dyDescent="0.2">
      <c r="C22" s="65"/>
      <c r="D22" s="65"/>
      <c r="E22" s="65"/>
      <c r="F22" s="65"/>
    </row>
    <row r="23" spans="3:6" x14ac:dyDescent="0.2">
      <c r="C23" s="65"/>
      <c r="D23" s="65"/>
      <c r="E23" s="65"/>
      <c r="F23" s="65"/>
    </row>
    <row r="24" spans="3:6" x14ac:dyDescent="0.2">
      <c r="C24" s="65"/>
      <c r="D24" s="65"/>
      <c r="E24" s="65"/>
      <c r="F24" s="65"/>
    </row>
    <row r="25" spans="3:6" x14ac:dyDescent="0.2">
      <c r="C25" s="65"/>
      <c r="D25" s="65"/>
      <c r="E25" s="65"/>
      <c r="F25" s="65"/>
    </row>
  </sheetData>
  <mergeCells count="2">
    <mergeCell ref="B3:D3"/>
    <mergeCell ref="A3:A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9A22E-5EE8-4CF4-9E31-CEF28009D517}">
  <dimension ref="A1:H19"/>
  <sheetViews>
    <sheetView zoomScale="85" zoomScaleNormal="85" workbookViewId="0"/>
  </sheetViews>
  <sheetFormatPr baseColWidth="10" defaultRowHeight="12.75" x14ac:dyDescent="0.2"/>
  <cols>
    <col min="1" max="1" width="16.85546875" bestFit="1" customWidth="1"/>
    <col min="2" max="2" width="15.140625" customWidth="1"/>
    <col min="3" max="4" width="11.140625" customWidth="1"/>
    <col min="5" max="5" width="6.5703125" bestFit="1" customWidth="1"/>
    <col min="6" max="6" width="17.28515625" customWidth="1"/>
    <col min="7" max="7" width="18.85546875" customWidth="1"/>
    <col min="8" max="8" width="18.28515625" customWidth="1"/>
  </cols>
  <sheetData>
    <row r="1" spans="1:8" s="4" customFormat="1" ht="15" x14ac:dyDescent="0.25">
      <c r="A1" s="4" t="s">
        <v>32</v>
      </c>
    </row>
    <row r="3" spans="1:8" x14ac:dyDescent="0.2">
      <c r="A3" s="25" t="s">
        <v>17</v>
      </c>
      <c r="B3" s="289" t="s">
        <v>19</v>
      </c>
      <c r="C3" s="290" t="s">
        <v>18</v>
      </c>
      <c r="D3" s="291" t="s">
        <v>20</v>
      </c>
      <c r="E3" s="27" t="s">
        <v>21</v>
      </c>
      <c r="F3" s="27" t="s">
        <v>443</v>
      </c>
      <c r="G3" s="27" t="s">
        <v>444</v>
      </c>
      <c r="H3" s="27" t="s">
        <v>445</v>
      </c>
    </row>
    <row r="4" spans="1:8" x14ac:dyDescent="0.2">
      <c r="A4" s="28" t="s">
        <v>16</v>
      </c>
      <c r="B4" s="49">
        <v>935.20201730728149</v>
      </c>
      <c r="C4" s="7">
        <v>1276.9499368667603</v>
      </c>
      <c r="D4" s="292">
        <v>0</v>
      </c>
      <c r="E4" s="10">
        <v>2212.1519541740417</v>
      </c>
      <c r="F4" s="18">
        <f>B4/$E4</f>
        <v>0.42275668068040145</v>
      </c>
      <c r="G4" s="18">
        <f t="shared" ref="G4:G9" si="0">C4/$E4</f>
        <v>0.57724331931959849</v>
      </c>
      <c r="H4" s="18">
        <f t="shared" ref="H4:H9" si="1">D4/$E4</f>
        <v>0</v>
      </c>
    </row>
    <row r="5" spans="1:8" x14ac:dyDescent="0.2">
      <c r="A5" s="29" t="s">
        <v>408</v>
      </c>
      <c r="B5" s="55">
        <v>3035.5275368690491</v>
      </c>
      <c r="C5" s="9">
        <v>4639.0634107589722</v>
      </c>
      <c r="D5" s="293">
        <v>7.5559167861938477</v>
      </c>
      <c r="E5" s="10">
        <v>7682.1468644142151</v>
      </c>
      <c r="F5" s="18">
        <f t="shared" ref="F5:F9" si="2">B5/$E5</f>
        <v>0.39514052392442989</v>
      </c>
      <c r="G5" s="18">
        <f t="shared" si="0"/>
        <v>0.60387590769038413</v>
      </c>
      <c r="H5" s="18">
        <f t="shared" si="1"/>
        <v>9.8356838518603453E-4</v>
      </c>
    </row>
    <row r="6" spans="1:8" x14ac:dyDescent="0.2">
      <c r="A6" s="29" t="s">
        <v>409</v>
      </c>
      <c r="B6" s="55">
        <v>1684.6053185462952</v>
      </c>
      <c r="C6" s="9">
        <v>2984.4523825645447</v>
      </c>
      <c r="D6" s="294">
        <v>0</v>
      </c>
      <c r="E6" s="10">
        <v>4669.0577011108398</v>
      </c>
      <c r="F6" s="18">
        <f t="shared" si="2"/>
        <v>0.36080199183349176</v>
      </c>
      <c r="G6" s="18">
        <f t="shared" si="0"/>
        <v>0.63919800816650818</v>
      </c>
      <c r="H6" s="18">
        <f t="shared" si="1"/>
        <v>0</v>
      </c>
    </row>
    <row r="7" spans="1:8" x14ac:dyDescent="0.2">
      <c r="A7" s="29" t="s">
        <v>410</v>
      </c>
      <c r="B7" s="55">
        <v>875.83266687393188</v>
      </c>
      <c r="C7" s="9">
        <v>2070.3211994171143</v>
      </c>
      <c r="D7" s="294">
        <v>7.5559167861938477</v>
      </c>
      <c r="E7" s="10">
        <v>2953.70978307724</v>
      </c>
      <c r="F7" s="18">
        <f>B7/$E7</f>
        <v>0.29651954023779209</v>
      </c>
      <c r="G7" s="18">
        <f t="shared" si="0"/>
        <v>0.70092234899943617</v>
      </c>
      <c r="H7" s="18">
        <f t="shared" si="1"/>
        <v>2.558110762771665E-3</v>
      </c>
    </row>
    <row r="8" spans="1:8" x14ac:dyDescent="0.2">
      <c r="A8" s="30" t="s">
        <v>24</v>
      </c>
      <c r="B8" s="36">
        <v>207.79272651672363</v>
      </c>
      <c r="C8" s="11">
        <v>627.14109325408936</v>
      </c>
      <c r="D8" s="295">
        <v>0</v>
      </c>
      <c r="E8" s="10">
        <v>834.93381977081299</v>
      </c>
      <c r="F8" s="21">
        <f>B8/$E8</f>
        <v>0.24887328983003965</v>
      </c>
      <c r="G8" s="21">
        <f t="shared" si="0"/>
        <v>0.75112671016996035</v>
      </c>
      <c r="H8" s="21">
        <f t="shared" si="1"/>
        <v>0</v>
      </c>
    </row>
    <row r="9" spans="1:8" x14ac:dyDescent="0.2">
      <c r="A9" s="48" t="s">
        <v>21</v>
      </c>
      <c r="B9" s="296">
        <f>SUM(B4:B8)</f>
        <v>6738.9602661132813</v>
      </c>
      <c r="C9" s="297">
        <f>SUM(C4:C8)</f>
        <v>11597.928022861481</v>
      </c>
      <c r="D9" s="298">
        <f>SUM(D4:D8)</f>
        <v>15.111833572387695</v>
      </c>
      <c r="E9" s="34">
        <f>SUM(E4:E8)</f>
        <v>18352.00012254715</v>
      </c>
      <c r="F9" s="46">
        <f t="shared" si="2"/>
        <v>0.36720576618969386</v>
      </c>
      <c r="G9" s="46">
        <f t="shared" si="0"/>
        <v>0.63197079039969817</v>
      </c>
      <c r="H9" s="46">
        <f t="shared" si="1"/>
        <v>8.2344341060794747E-4</v>
      </c>
    </row>
    <row r="11" spans="1:8" ht="26.25" customHeight="1" x14ac:dyDescent="0.2">
      <c r="A11" s="328" t="s">
        <v>375</v>
      </c>
      <c r="B11" s="329"/>
      <c r="C11" s="285"/>
    </row>
    <row r="12" spans="1:8" x14ac:dyDescent="0.2">
      <c r="A12" s="25" t="s">
        <v>17</v>
      </c>
      <c r="B12" s="27" t="s">
        <v>21</v>
      </c>
      <c r="C12" s="285"/>
    </row>
    <row r="13" spans="1:8" x14ac:dyDescent="0.2">
      <c r="A13" s="28" t="s">
        <v>376</v>
      </c>
      <c r="B13" s="10">
        <v>45.35071261334614</v>
      </c>
      <c r="C13" s="285"/>
    </row>
    <row r="14" spans="1:8" x14ac:dyDescent="0.2">
      <c r="A14" s="29" t="s">
        <v>128</v>
      </c>
      <c r="B14" s="10">
        <v>44.081331316109448</v>
      </c>
      <c r="C14" s="285"/>
    </row>
    <row r="15" spans="1:8" x14ac:dyDescent="0.2">
      <c r="A15" s="30" t="s">
        <v>127</v>
      </c>
      <c r="B15" s="12">
        <v>46.080272505455369</v>
      </c>
      <c r="C15" s="285"/>
    </row>
    <row r="16" spans="1:8" x14ac:dyDescent="0.2">
      <c r="A16" s="28" t="s">
        <v>377</v>
      </c>
      <c r="B16" s="283">
        <v>1.9989411893459206</v>
      </c>
      <c r="C16" s="285"/>
    </row>
    <row r="17" spans="1:4" x14ac:dyDescent="0.2">
      <c r="A17" s="30" t="s">
        <v>157</v>
      </c>
      <c r="B17" s="361">
        <v>1.085206004465962E-7</v>
      </c>
    </row>
    <row r="18" spans="1:4" x14ac:dyDescent="0.2">
      <c r="C18" s="284"/>
      <c r="D18" s="284"/>
    </row>
    <row r="19" spans="1:4" x14ac:dyDescent="0.2">
      <c r="C19" s="284"/>
      <c r="D19" s="284"/>
    </row>
  </sheetData>
  <mergeCells count="1">
    <mergeCell ref="A11:B1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D3914-E6E4-4E95-A7CC-1D9C15E62375}">
  <dimension ref="A1:I13"/>
  <sheetViews>
    <sheetView zoomScale="85" zoomScaleNormal="85" workbookViewId="0"/>
  </sheetViews>
  <sheetFormatPr baseColWidth="10" defaultRowHeight="12.75" x14ac:dyDescent="0.2"/>
  <cols>
    <col min="1" max="1" width="27.28515625" customWidth="1"/>
    <col min="2" max="2" width="22.5703125" customWidth="1"/>
    <col min="4" max="4" width="18.85546875" customWidth="1"/>
    <col min="5" max="5" width="17.42578125" customWidth="1"/>
    <col min="6" max="6" width="14" customWidth="1"/>
    <col min="7" max="7" width="13.42578125" customWidth="1"/>
    <col min="10" max="10" width="12.28515625" bestFit="1" customWidth="1"/>
    <col min="11" max="11" width="26.28515625" customWidth="1"/>
    <col min="12" max="12" width="23.140625" bestFit="1" customWidth="1"/>
  </cols>
  <sheetData>
    <row r="1" spans="1:9" s="4" customFormat="1" ht="15" x14ac:dyDescent="0.25">
      <c r="A1" s="4" t="s">
        <v>33</v>
      </c>
    </row>
    <row r="2" spans="1:9" s="4" customFormat="1" ht="15" x14ac:dyDescent="0.25"/>
    <row r="3" spans="1:9" x14ac:dyDescent="0.2">
      <c r="A3" s="330" t="s">
        <v>336</v>
      </c>
      <c r="B3" s="332" t="s">
        <v>22</v>
      </c>
      <c r="C3" s="332"/>
      <c r="D3" s="332"/>
      <c r="E3" s="332"/>
      <c r="F3" s="332" t="s">
        <v>23</v>
      </c>
      <c r="G3" s="332"/>
      <c r="H3" s="332"/>
      <c r="I3" s="332"/>
    </row>
    <row r="4" spans="1:9" x14ac:dyDescent="0.2">
      <c r="A4" s="331"/>
      <c r="B4" s="26" t="s">
        <v>18</v>
      </c>
      <c r="C4" s="22" t="s">
        <v>19</v>
      </c>
      <c r="D4" s="22" t="s">
        <v>20</v>
      </c>
      <c r="E4" s="27" t="s">
        <v>21</v>
      </c>
      <c r="F4" s="26" t="s">
        <v>18</v>
      </c>
      <c r="G4" s="22" t="s">
        <v>19</v>
      </c>
      <c r="H4" s="22" t="s">
        <v>20</v>
      </c>
      <c r="I4" s="27" t="s">
        <v>21</v>
      </c>
    </row>
    <row r="5" spans="1:9" x14ac:dyDescent="0.2">
      <c r="A5" s="28" t="s">
        <v>26</v>
      </c>
      <c r="B5" s="9">
        <v>959.60143184661865</v>
      </c>
      <c r="C5" s="9">
        <v>274.58324575424194</v>
      </c>
      <c r="D5" s="9">
        <v>7.5559167861938477</v>
      </c>
      <c r="E5" s="10">
        <v>1241.7405943870544</v>
      </c>
      <c r="F5" s="13">
        <f t="shared" ref="F5:F10" si="0">B5/$E5</f>
        <v>0.772787356863609</v>
      </c>
      <c r="G5" s="14">
        <f t="shared" ref="G5:H10" si="1">C5/$E5</f>
        <v>0.22112770331856726</v>
      </c>
      <c r="H5" s="14">
        <f t="shared" si="1"/>
        <v>6.0849398178236935E-3</v>
      </c>
      <c r="I5" s="35">
        <f t="shared" ref="I5:I10" si="2">SUM(F5:H5)</f>
        <v>0.99999999999999989</v>
      </c>
    </row>
    <row r="6" spans="1:9" x14ac:dyDescent="0.2">
      <c r="A6" s="29" t="s">
        <v>27</v>
      </c>
      <c r="B6" s="9">
        <v>763.14759540557861</v>
      </c>
      <c r="C6" s="9">
        <v>267.16207695007324</v>
      </c>
      <c r="D6" s="9">
        <v>0</v>
      </c>
      <c r="E6" s="10">
        <v>1030.3096723556519</v>
      </c>
      <c r="F6" s="16">
        <f t="shared" si="0"/>
        <v>0.74069730284173074</v>
      </c>
      <c r="G6" s="17">
        <f t="shared" si="1"/>
        <v>0.25930269715826926</v>
      </c>
      <c r="H6" s="17">
        <f t="shared" si="1"/>
        <v>0</v>
      </c>
      <c r="I6" s="23">
        <f t="shared" si="2"/>
        <v>1</v>
      </c>
    </row>
    <row r="7" spans="1:9" x14ac:dyDescent="0.2">
      <c r="A7" s="29" t="s">
        <v>28</v>
      </c>
      <c r="B7" s="9">
        <v>1405.2657742500305</v>
      </c>
      <c r="C7" s="9">
        <v>519.48181629180908</v>
      </c>
      <c r="D7" s="9">
        <v>0</v>
      </c>
      <c r="E7" s="10">
        <v>1924.7475905418396</v>
      </c>
      <c r="F7" s="16">
        <f t="shared" si="0"/>
        <v>0.73010392695409543</v>
      </c>
      <c r="G7" s="17">
        <f t="shared" si="1"/>
        <v>0.26989607304590452</v>
      </c>
      <c r="H7" s="17">
        <f t="shared" si="1"/>
        <v>0</v>
      </c>
      <c r="I7" s="23">
        <f t="shared" si="2"/>
        <v>1</v>
      </c>
    </row>
    <row r="8" spans="1:9" x14ac:dyDescent="0.2">
      <c r="A8" s="29" t="s">
        <v>29</v>
      </c>
      <c r="B8" s="9">
        <v>1911.3774509429932</v>
      </c>
      <c r="C8" s="9">
        <v>1009.5484533309937</v>
      </c>
      <c r="D8" s="9">
        <v>0</v>
      </c>
      <c r="E8" s="10">
        <v>2920.9259042739868</v>
      </c>
      <c r="F8" s="16">
        <f t="shared" si="0"/>
        <v>0.65437382309020853</v>
      </c>
      <c r="G8" s="17">
        <f t="shared" si="1"/>
        <v>0.34562617690979147</v>
      </c>
      <c r="H8" s="17">
        <f t="shared" si="1"/>
        <v>0</v>
      </c>
      <c r="I8" s="23">
        <f t="shared" si="2"/>
        <v>1</v>
      </c>
    </row>
    <row r="9" spans="1:9" x14ac:dyDescent="0.2">
      <c r="A9" s="29" t="s">
        <v>30</v>
      </c>
      <c r="B9" s="9">
        <v>3113.0377159118652</v>
      </c>
      <c r="C9" s="9">
        <v>2018.5579147338867</v>
      </c>
      <c r="D9" s="9">
        <v>7.5559167861938477</v>
      </c>
      <c r="E9" s="10">
        <v>5139.1515474319458</v>
      </c>
      <c r="F9" s="16">
        <f t="shared" si="0"/>
        <v>0.60574935126547536</v>
      </c>
      <c r="G9" s="17">
        <f t="shared" si="1"/>
        <v>0.39278038331883169</v>
      </c>
      <c r="H9" s="17">
        <f t="shared" si="1"/>
        <v>1.4702654156929014E-3</v>
      </c>
      <c r="I9" s="23">
        <f t="shared" si="2"/>
        <v>1</v>
      </c>
    </row>
    <row r="10" spans="1:9" x14ac:dyDescent="0.2">
      <c r="A10" s="29" t="s">
        <v>31</v>
      </c>
      <c r="B10" s="9">
        <v>3445.4980545043945</v>
      </c>
      <c r="C10" s="9">
        <v>2649.6267590522766</v>
      </c>
      <c r="D10" s="9">
        <v>0</v>
      </c>
      <c r="E10" s="10">
        <v>6095.1248135566711</v>
      </c>
      <c r="F10" s="19">
        <f t="shared" si="0"/>
        <v>0.56528753059182268</v>
      </c>
      <c r="G10" s="20">
        <f t="shared" si="1"/>
        <v>0.43471246940817726</v>
      </c>
      <c r="H10" s="20">
        <f t="shared" si="1"/>
        <v>0</v>
      </c>
      <c r="I10" s="24">
        <f t="shared" si="2"/>
        <v>1</v>
      </c>
    </row>
    <row r="11" spans="1:9" x14ac:dyDescent="0.2">
      <c r="A11" s="31" t="s">
        <v>21</v>
      </c>
      <c r="B11" s="32">
        <f>SUM(B5:B10)</f>
        <v>11597.928022861481</v>
      </c>
      <c r="C11" s="33">
        <f>SUM(C5:C10)</f>
        <v>6738.9602661132813</v>
      </c>
      <c r="D11" s="33">
        <f>SUM(D5:D10)</f>
        <v>15.111833572387695</v>
      </c>
      <c r="E11" s="34">
        <f>SUM(E5:E10)</f>
        <v>18352.00012254715</v>
      </c>
      <c r="F11" s="19">
        <f t="shared" ref="F11" si="3">B11/$E11</f>
        <v>0.63197079039969817</v>
      </c>
      <c r="G11" s="20">
        <f t="shared" ref="G11" si="4">C11/$E11</f>
        <v>0.36720576618969386</v>
      </c>
      <c r="H11" s="20">
        <f t="shared" ref="H11" si="5">D11/$E11</f>
        <v>8.2344341060794747E-4</v>
      </c>
      <c r="I11" s="24">
        <f t="shared" ref="I11" si="6">SUM(F11:H11)</f>
        <v>0.99999999999999989</v>
      </c>
    </row>
    <row r="13" spans="1:9" ht="12.75" customHeight="1" x14ac:dyDescent="0.2"/>
  </sheetData>
  <mergeCells count="3">
    <mergeCell ref="A3:A4"/>
    <mergeCell ref="B3:E3"/>
    <mergeCell ref="F3:I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3483-65F3-4CE2-A563-F8C3EEBBE296}">
  <dimension ref="A1:D52"/>
  <sheetViews>
    <sheetView zoomScale="85" zoomScaleNormal="85" workbookViewId="0"/>
  </sheetViews>
  <sheetFormatPr baseColWidth="10" defaultRowHeight="12.75" x14ac:dyDescent="0.2"/>
  <cols>
    <col min="1" max="1" width="36.42578125" customWidth="1"/>
    <col min="2" max="2" width="19.85546875" bestFit="1" customWidth="1"/>
    <col min="3" max="4" width="25.7109375" bestFit="1" customWidth="1"/>
  </cols>
  <sheetData>
    <row r="1" spans="1:4" s="4" customFormat="1" ht="15" x14ac:dyDescent="0.25">
      <c r="A1" s="4" t="s">
        <v>358</v>
      </c>
    </row>
    <row r="2" spans="1:4" s="4" customFormat="1" ht="15" x14ac:dyDescent="0.25"/>
    <row r="3" spans="1:4" x14ac:dyDescent="0.2">
      <c r="A3" s="334" t="s">
        <v>126</v>
      </c>
      <c r="B3" s="127" t="s">
        <v>22</v>
      </c>
      <c r="C3" s="37" t="s">
        <v>62</v>
      </c>
      <c r="D3" s="37" t="s">
        <v>62</v>
      </c>
    </row>
    <row r="4" spans="1:4" x14ac:dyDescent="0.2">
      <c r="A4" s="335"/>
      <c r="B4" s="27" t="s">
        <v>346</v>
      </c>
      <c r="C4" s="27" t="s">
        <v>346</v>
      </c>
      <c r="D4" s="41" t="s">
        <v>63</v>
      </c>
    </row>
    <row r="5" spans="1:4" x14ac:dyDescent="0.2">
      <c r="A5" s="58" t="s">
        <v>2</v>
      </c>
      <c r="B5" s="10">
        <v>16252.917424201965</v>
      </c>
      <c r="C5" s="38">
        <f>B5/SUM($B$5:$B$43)</f>
        <v>0.88562103943284831</v>
      </c>
      <c r="D5" s="38">
        <v>0</v>
      </c>
    </row>
    <row r="6" spans="1:4" x14ac:dyDescent="0.2">
      <c r="A6" s="29" t="s">
        <v>8</v>
      </c>
      <c r="B6" s="10">
        <v>292.12054300308228</v>
      </c>
      <c r="C6" s="82">
        <f>B6/$B$44</f>
        <v>1.5917640641478902E-2</v>
      </c>
      <c r="D6" s="39">
        <f>B6/SUM($B$6:$B$43)</f>
        <v>0.13916580953831692</v>
      </c>
    </row>
    <row r="7" spans="1:4" x14ac:dyDescent="0.2">
      <c r="A7" s="29" t="s">
        <v>3</v>
      </c>
      <c r="B7" s="10">
        <v>261.3578839302063</v>
      </c>
      <c r="C7" s="82">
        <f t="shared" ref="C7:C43" si="0">B7/$B$44</f>
        <v>1.4241384164394359E-2</v>
      </c>
      <c r="D7" s="39">
        <f t="shared" ref="D7:D43" si="1">B7/SUM($B$6:$B$43)</f>
        <v>0.12451052268509871</v>
      </c>
    </row>
    <row r="8" spans="1:4" x14ac:dyDescent="0.2">
      <c r="A8" s="29" t="s">
        <v>61</v>
      </c>
      <c r="B8" s="10">
        <v>180.26401901245117</v>
      </c>
      <c r="C8" s="82">
        <f t="shared" si="0"/>
        <v>9.8225816155580754E-3</v>
      </c>
      <c r="D8" s="39">
        <f t="shared" si="1"/>
        <v>8.5877521240379256E-2</v>
      </c>
    </row>
    <row r="9" spans="1:4" x14ac:dyDescent="0.2">
      <c r="A9" s="29" t="s">
        <v>42</v>
      </c>
      <c r="B9" s="10">
        <v>157.32677268981934</v>
      </c>
      <c r="C9" s="82">
        <f t="shared" si="0"/>
        <v>8.5727316717118304E-3</v>
      </c>
      <c r="D9" s="39">
        <f t="shared" si="1"/>
        <v>7.4950249846682165E-2</v>
      </c>
    </row>
    <row r="10" spans="1:4" x14ac:dyDescent="0.2">
      <c r="A10" s="29" t="s">
        <v>39</v>
      </c>
      <c r="B10" s="10">
        <v>142.61918306350708</v>
      </c>
      <c r="C10" s="82">
        <f t="shared" si="0"/>
        <v>7.7713155030053683E-3</v>
      </c>
      <c r="D10" s="39">
        <f t="shared" si="1"/>
        <v>6.7943575151155872E-2</v>
      </c>
    </row>
    <row r="11" spans="1:4" x14ac:dyDescent="0.2">
      <c r="A11" s="229" t="s">
        <v>55</v>
      </c>
      <c r="B11" s="10">
        <v>142.21493911743164</v>
      </c>
      <c r="C11" s="39">
        <f t="shared" si="0"/>
        <v>7.7492882611038824E-3</v>
      </c>
      <c r="D11" s="39">
        <f t="shared" si="1"/>
        <v>6.7750993912506191E-2</v>
      </c>
    </row>
    <row r="12" spans="1:4" x14ac:dyDescent="0.2">
      <c r="A12" s="29" t="s">
        <v>43</v>
      </c>
      <c r="B12" s="10">
        <v>97.283682346343994</v>
      </c>
      <c r="C12" s="39">
        <f t="shared" si="0"/>
        <v>5.3009852711815254E-3</v>
      </c>
      <c r="D12" s="39">
        <f t="shared" si="1"/>
        <v>4.6345807348627935E-2</v>
      </c>
    </row>
    <row r="13" spans="1:4" x14ac:dyDescent="0.2">
      <c r="A13" s="29" t="s">
        <v>44</v>
      </c>
      <c r="B13" s="10">
        <v>97.553178310394287</v>
      </c>
      <c r="C13" s="39">
        <f t="shared" si="0"/>
        <v>5.315670099115849E-3</v>
      </c>
      <c r="D13" s="39">
        <f t="shared" si="1"/>
        <v>4.6474194841061058E-2</v>
      </c>
    </row>
    <row r="14" spans="1:4" x14ac:dyDescent="0.2">
      <c r="A14" s="29" t="s">
        <v>36</v>
      </c>
      <c r="B14" s="10">
        <v>82.441344738006592</v>
      </c>
      <c r="C14" s="39">
        <f t="shared" si="0"/>
        <v>4.4922266885079019E-3</v>
      </c>
      <c r="D14" s="39">
        <f t="shared" si="1"/>
        <v>3.9274938906885076E-2</v>
      </c>
    </row>
    <row r="15" spans="1:4" x14ac:dyDescent="0.2">
      <c r="A15" s="29" t="s">
        <v>34</v>
      </c>
      <c r="B15" s="10">
        <v>75.154923915863037</v>
      </c>
      <c r="C15" s="39">
        <f t="shared" si="0"/>
        <v>4.095189811138252E-3</v>
      </c>
      <c r="D15" s="39">
        <f t="shared" si="1"/>
        <v>3.5803698432230212E-2</v>
      </c>
    </row>
    <row r="16" spans="1:4" x14ac:dyDescent="0.2">
      <c r="A16" s="29" t="s">
        <v>41</v>
      </c>
      <c r="B16" s="10">
        <v>68.003251075744629</v>
      </c>
      <c r="C16" s="39">
        <f t="shared" si="0"/>
        <v>3.7054953477357639E-3</v>
      </c>
      <c r="D16" s="39">
        <f t="shared" si="1"/>
        <v>3.2396651703791905E-2</v>
      </c>
    </row>
    <row r="17" spans="1:4" x14ac:dyDescent="0.2">
      <c r="A17" s="29" t="s">
        <v>35</v>
      </c>
      <c r="B17" s="10">
        <v>67.329511165618896</v>
      </c>
      <c r="C17" s="39">
        <f t="shared" si="0"/>
        <v>3.6687832778999545E-3</v>
      </c>
      <c r="D17" s="39">
        <f t="shared" si="1"/>
        <v>3.2075682972709095E-2</v>
      </c>
    </row>
    <row r="18" spans="1:4" x14ac:dyDescent="0.2">
      <c r="A18" s="29" t="s">
        <v>60</v>
      </c>
      <c r="B18" s="10">
        <v>60.043090343475342</v>
      </c>
      <c r="C18" s="39">
        <f t="shared" si="0"/>
        <v>3.2717464005303045E-3</v>
      </c>
      <c r="D18" s="39">
        <f t="shared" si="1"/>
        <v>2.8604442498054231E-2</v>
      </c>
    </row>
    <row r="19" spans="1:4" x14ac:dyDescent="0.2">
      <c r="A19" s="29" t="s">
        <v>56</v>
      </c>
      <c r="B19" s="10">
        <v>45.066004753112793</v>
      </c>
      <c r="C19" s="39">
        <f t="shared" si="0"/>
        <v>2.4556454038895188E-3</v>
      </c>
      <c r="D19" s="39">
        <f t="shared" si="1"/>
        <v>2.1469380310094814E-2</v>
      </c>
    </row>
    <row r="20" spans="1:4" x14ac:dyDescent="0.2">
      <c r="A20" s="29" t="s">
        <v>37</v>
      </c>
      <c r="B20" s="10">
        <v>37.644835948944092</v>
      </c>
      <c r="C20" s="39">
        <f t="shared" si="0"/>
        <v>2.0512661125527067E-3</v>
      </c>
      <c r="D20" s="39">
        <f t="shared" si="1"/>
        <v>1.7933946089223385E-2</v>
      </c>
    </row>
    <row r="21" spans="1:4" x14ac:dyDescent="0.2">
      <c r="A21" s="29" t="s">
        <v>4</v>
      </c>
      <c r="B21" s="10">
        <v>29.819423198699951</v>
      </c>
      <c r="C21" s="39">
        <f t="shared" si="0"/>
        <v>1.6248595793144094E-3</v>
      </c>
      <c r="D21" s="39">
        <f t="shared" si="1"/>
        <v>1.4205930629702273E-2</v>
      </c>
    </row>
    <row r="22" spans="1:4" x14ac:dyDescent="0.2">
      <c r="A22" s="29" t="s">
        <v>10</v>
      </c>
      <c r="B22" s="10">
        <v>30.088919162750244</v>
      </c>
      <c r="C22" s="39">
        <f t="shared" si="0"/>
        <v>1.6395444072487332E-3</v>
      </c>
      <c r="D22" s="39">
        <f t="shared" si="1"/>
        <v>1.4334318122135396E-2</v>
      </c>
    </row>
    <row r="23" spans="1:4" x14ac:dyDescent="0.2">
      <c r="A23" s="29" t="s">
        <v>52</v>
      </c>
      <c r="B23" s="10">
        <v>30.088919162750244</v>
      </c>
      <c r="C23" s="39">
        <f t="shared" si="0"/>
        <v>1.6395444072487332E-3</v>
      </c>
      <c r="D23" s="39">
        <f t="shared" si="1"/>
        <v>1.4334318122135396E-2</v>
      </c>
    </row>
    <row r="24" spans="1:4" x14ac:dyDescent="0.2">
      <c r="A24" s="29" t="s">
        <v>50</v>
      </c>
      <c r="B24" s="10">
        <v>29.954171180725098</v>
      </c>
      <c r="C24" s="39">
        <f t="shared" si="0"/>
        <v>1.6322019932815712E-3</v>
      </c>
      <c r="D24" s="39">
        <f t="shared" si="1"/>
        <v>1.4270124375918835E-2</v>
      </c>
    </row>
    <row r="25" spans="1:4" x14ac:dyDescent="0.2">
      <c r="A25" s="29" t="s">
        <v>38</v>
      </c>
      <c r="B25" s="10">
        <v>22.667750358581543</v>
      </c>
      <c r="C25" s="39">
        <f t="shared" si="0"/>
        <v>1.2351651159119212E-3</v>
      </c>
      <c r="D25" s="39">
        <f t="shared" si="1"/>
        <v>1.0798883901263968E-2</v>
      </c>
    </row>
    <row r="26" spans="1:4" x14ac:dyDescent="0.2">
      <c r="A26" s="29" t="s">
        <v>76</v>
      </c>
      <c r="B26" s="10">
        <v>15.111833572387695</v>
      </c>
      <c r="C26" s="39">
        <f t="shared" si="0"/>
        <v>8.2344341060794747E-4</v>
      </c>
      <c r="D26" s="39">
        <f t="shared" si="1"/>
        <v>7.1992559341759795E-3</v>
      </c>
    </row>
    <row r="27" spans="1:4" x14ac:dyDescent="0.2">
      <c r="A27" s="29" t="s">
        <v>57</v>
      </c>
      <c r="B27" s="10">
        <v>14.977085590362549</v>
      </c>
      <c r="C27" s="39">
        <f t="shared" si="0"/>
        <v>8.1610099664078558E-4</v>
      </c>
      <c r="D27" s="39">
        <f t="shared" si="1"/>
        <v>7.1350621879594173E-3</v>
      </c>
    </row>
    <row r="28" spans="1:4" x14ac:dyDescent="0.2">
      <c r="A28" s="29" t="s">
        <v>59</v>
      </c>
      <c r="B28" s="10">
        <v>7.4211688041687012</v>
      </c>
      <c r="C28" s="39">
        <f t="shared" si="0"/>
        <v>4.0437929133681189E-4</v>
      </c>
      <c r="D28" s="39">
        <f t="shared" si="1"/>
        <v>3.535434220871428E-3</v>
      </c>
    </row>
    <row r="29" spans="1:4" x14ac:dyDescent="0.2">
      <c r="A29" s="29" t="s">
        <v>125</v>
      </c>
      <c r="B29" s="10">
        <v>7.5559167861938477</v>
      </c>
      <c r="C29" s="39">
        <f t="shared" si="0"/>
        <v>4.1172170530397374E-4</v>
      </c>
      <c r="D29" s="39">
        <f t="shared" si="1"/>
        <v>3.5996279670879898E-3</v>
      </c>
    </row>
    <row r="30" spans="1:4" x14ac:dyDescent="0.2">
      <c r="A30" s="29" t="s">
        <v>6</v>
      </c>
      <c r="B30" s="10">
        <v>7.4211688041687012</v>
      </c>
      <c r="C30" s="39">
        <f t="shared" si="0"/>
        <v>4.0437929133681189E-4</v>
      </c>
      <c r="D30" s="39">
        <f t="shared" si="1"/>
        <v>3.535434220871428E-3</v>
      </c>
    </row>
    <row r="31" spans="1:4" x14ac:dyDescent="0.2">
      <c r="A31" s="29" t="s">
        <v>53</v>
      </c>
      <c r="B31" s="10">
        <v>7.5559167861938477</v>
      </c>
      <c r="C31" s="39">
        <f t="shared" si="0"/>
        <v>4.1172170530397374E-4</v>
      </c>
      <c r="D31" s="39">
        <f t="shared" si="1"/>
        <v>3.5996279670879898E-3</v>
      </c>
    </row>
    <row r="32" spans="1:4" x14ac:dyDescent="0.2">
      <c r="A32" s="29" t="s">
        <v>58</v>
      </c>
      <c r="B32" s="10">
        <v>7.4211688041687012</v>
      </c>
      <c r="C32" s="39">
        <f t="shared" si="0"/>
        <v>4.0437929133681189E-4</v>
      </c>
      <c r="D32" s="39">
        <f t="shared" si="1"/>
        <v>3.535434220871428E-3</v>
      </c>
    </row>
    <row r="33" spans="1:4" x14ac:dyDescent="0.2">
      <c r="A33" s="29" t="s">
        <v>40</v>
      </c>
      <c r="B33" s="10">
        <v>7.5559167861938477</v>
      </c>
      <c r="C33" s="39">
        <f t="shared" si="0"/>
        <v>4.1172170530397374E-4</v>
      </c>
      <c r="D33" s="39">
        <f t="shared" si="1"/>
        <v>3.5996279670879898E-3</v>
      </c>
    </row>
    <row r="34" spans="1:4" x14ac:dyDescent="0.2">
      <c r="A34" s="29" t="s">
        <v>46</v>
      </c>
      <c r="B34" s="10">
        <v>7.4211688041687012</v>
      </c>
      <c r="C34" s="39">
        <f t="shared" si="0"/>
        <v>4.0437929133681189E-4</v>
      </c>
      <c r="D34" s="39">
        <f t="shared" si="1"/>
        <v>3.535434220871428E-3</v>
      </c>
    </row>
    <row r="35" spans="1:4" x14ac:dyDescent="0.2">
      <c r="A35" s="29" t="s">
        <v>124</v>
      </c>
      <c r="B35" s="10">
        <v>7.4211688041687012</v>
      </c>
      <c r="C35" s="39">
        <f t="shared" si="0"/>
        <v>4.0437929133681189E-4</v>
      </c>
      <c r="D35" s="39">
        <f t="shared" si="1"/>
        <v>3.535434220871428E-3</v>
      </c>
    </row>
    <row r="36" spans="1:4" x14ac:dyDescent="0.2">
      <c r="A36" s="29" t="s">
        <v>51</v>
      </c>
      <c r="B36" s="10">
        <v>7.5559167861938477</v>
      </c>
      <c r="C36" s="39">
        <f t="shared" si="0"/>
        <v>4.1172170530397374E-4</v>
      </c>
      <c r="D36" s="39">
        <f t="shared" si="1"/>
        <v>3.5996279670879898E-3</v>
      </c>
    </row>
    <row r="37" spans="1:4" x14ac:dyDescent="0.2">
      <c r="A37" s="29" t="s">
        <v>54</v>
      </c>
      <c r="B37" s="10">
        <v>7.4211688041687012</v>
      </c>
      <c r="C37" s="39">
        <f t="shared" si="0"/>
        <v>4.0437929133681189E-4</v>
      </c>
      <c r="D37" s="39">
        <f t="shared" si="1"/>
        <v>3.535434220871428E-3</v>
      </c>
    </row>
    <row r="38" spans="1:4" x14ac:dyDescent="0.2">
      <c r="A38" s="29" t="s">
        <v>123</v>
      </c>
      <c r="B38" s="10">
        <v>7.5559167861938477</v>
      </c>
      <c r="C38" s="39">
        <f t="shared" si="0"/>
        <v>4.1172170530397374E-4</v>
      </c>
      <c r="D38" s="39">
        <f t="shared" si="1"/>
        <v>3.5996279670879898E-3</v>
      </c>
    </row>
    <row r="39" spans="1:4" x14ac:dyDescent="0.2">
      <c r="A39" s="29" t="s">
        <v>48</v>
      </c>
      <c r="B39" s="10">
        <v>7.5559167861938477</v>
      </c>
      <c r="C39" s="39">
        <f t="shared" si="0"/>
        <v>4.1172170530397374E-4</v>
      </c>
      <c r="D39" s="39">
        <f t="shared" si="1"/>
        <v>3.5996279670879898E-3</v>
      </c>
    </row>
    <row r="40" spans="1:4" x14ac:dyDescent="0.2">
      <c r="A40" s="29" t="s">
        <v>75</v>
      </c>
      <c r="B40" s="10">
        <v>7.5559167861938477</v>
      </c>
      <c r="C40" s="39">
        <f t="shared" si="0"/>
        <v>4.1172170530397374E-4</v>
      </c>
      <c r="D40" s="39">
        <f t="shared" si="1"/>
        <v>3.5996279670879898E-3</v>
      </c>
    </row>
    <row r="41" spans="1:4" x14ac:dyDescent="0.2">
      <c r="A41" s="29" t="s">
        <v>49</v>
      </c>
      <c r="B41" s="10">
        <v>7.5559167861938477</v>
      </c>
      <c r="C41" s="39">
        <f t="shared" si="0"/>
        <v>4.1172170530397374E-4</v>
      </c>
      <c r="D41" s="39">
        <f t="shared" si="1"/>
        <v>3.5996279670879898E-3</v>
      </c>
    </row>
    <row r="42" spans="1:4" x14ac:dyDescent="0.2">
      <c r="A42" s="29" t="s">
        <v>7</v>
      </c>
      <c r="B42" s="10">
        <v>7.4211688041687012</v>
      </c>
      <c r="C42" s="39">
        <f t="shared" si="0"/>
        <v>4.0437929133681189E-4</v>
      </c>
      <c r="D42" s="39">
        <f t="shared" si="1"/>
        <v>3.535434220871428E-3</v>
      </c>
    </row>
    <row r="43" spans="1:4" x14ac:dyDescent="0.2">
      <c r="A43" s="29" t="s">
        <v>47</v>
      </c>
      <c r="B43" s="10">
        <v>7.5559167861938477</v>
      </c>
      <c r="C43" s="39">
        <f t="shared" si="0"/>
        <v>4.1172170530397374E-4</v>
      </c>
      <c r="D43" s="39">
        <f t="shared" si="1"/>
        <v>3.5996279670879898E-3</v>
      </c>
    </row>
    <row r="44" spans="1:4" x14ac:dyDescent="0.2">
      <c r="A44" s="31" t="s">
        <v>21</v>
      </c>
      <c r="B44" s="34">
        <f>SUM(B5:B43)</f>
        <v>18352.00012254715</v>
      </c>
      <c r="C44" s="59">
        <f>SUM(C5:C43)</f>
        <v>1.0000000000000007</v>
      </c>
      <c r="D44" s="42">
        <f>SUM(D6:D43)</f>
        <v>1.0000000000000002</v>
      </c>
    </row>
    <row r="45" spans="1:4" x14ac:dyDescent="0.2">
      <c r="A45" s="48" t="s">
        <v>371</v>
      </c>
      <c r="B45" s="34">
        <f>SUM(B6:B43)</f>
        <v>2099.0826983451843</v>
      </c>
      <c r="C45" s="42">
        <f>SUM(C6:C43)</f>
        <v>0.11437896056715172</v>
      </c>
      <c r="D45" s="42" t="s">
        <v>64</v>
      </c>
    </row>
    <row r="46" spans="1:4" x14ac:dyDescent="0.2">
      <c r="B46" s="69"/>
    </row>
    <row r="47" spans="1:4" x14ac:dyDescent="0.2">
      <c r="B47" s="47"/>
    </row>
    <row r="52" ht="25.5" customHeight="1" x14ac:dyDescent="0.2"/>
  </sheetData>
  <sortState xmlns:xlrd2="http://schemas.microsoft.com/office/spreadsheetml/2017/richdata2" ref="A7:D38">
    <sortCondition descending="1" ref="D7:D38"/>
  </sortState>
  <mergeCells count="1">
    <mergeCell ref="A3:A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D747-8E78-48D2-9389-AD8FE93A58D1}">
  <dimension ref="A1:D18"/>
  <sheetViews>
    <sheetView zoomScale="85" zoomScaleNormal="85" workbookViewId="0"/>
  </sheetViews>
  <sheetFormatPr baseColWidth="10" defaultRowHeight="12.75" x14ac:dyDescent="0.2"/>
  <cols>
    <col min="1" max="1" width="23.5703125" customWidth="1"/>
    <col min="2" max="2" width="20.85546875" customWidth="1"/>
    <col min="3" max="3" width="13.28515625" customWidth="1"/>
    <col min="4" max="4" width="33.42578125" customWidth="1"/>
    <col min="5" max="5" width="23" customWidth="1"/>
    <col min="6" max="7" width="16.28515625" customWidth="1"/>
  </cols>
  <sheetData>
    <row r="1" spans="1:4" s="4" customFormat="1" ht="15" x14ac:dyDescent="0.25">
      <c r="A1" s="4" t="s">
        <v>359</v>
      </c>
    </row>
    <row r="3" spans="1:4" ht="25.5" customHeight="1" x14ac:dyDescent="0.2">
      <c r="A3" s="166" t="s">
        <v>65</v>
      </c>
      <c r="B3" s="192" t="s">
        <v>22</v>
      </c>
      <c r="C3" s="192" t="s">
        <v>195</v>
      </c>
      <c r="D3" s="193" t="s">
        <v>357</v>
      </c>
    </row>
    <row r="4" spans="1:4" x14ac:dyDescent="0.2">
      <c r="A4" s="28" t="s">
        <v>107</v>
      </c>
      <c r="B4" s="10">
        <v>1186.9627051353455</v>
      </c>
      <c r="C4" s="35">
        <f>B4/B$6</f>
        <v>6.4677566325702596E-2</v>
      </c>
      <c r="D4" s="273">
        <v>0</v>
      </c>
    </row>
    <row r="5" spans="1:4" x14ac:dyDescent="0.2">
      <c r="A5" s="29" t="s">
        <v>108</v>
      </c>
      <c r="B5" s="10">
        <v>17165.037417411804</v>
      </c>
      <c r="C5" s="24">
        <f>B5/B$6</f>
        <v>0.93532243367429735</v>
      </c>
    </row>
    <row r="6" spans="1:4" x14ac:dyDescent="0.2">
      <c r="A6" s="31" t="s">
        <v>21</v>
      </c>
      <c r="B6" s="34">
        <f>SUM(B4:B5)</f>
        <v>18352.00012254715</v>
      </c>
      <c r="C6" s="46">
        <f>SUM(C4:C5)</f>
        <v>1</v>
      </c>
    </row>
    <row r="8" spans="1:4" ht="25.5" customHeight="1" x14ac:dyDescent="0.2">
      <c r="A8" s="328" t="s">
        <v>270</v>
      </c>
      <c r="B8" s="336"/>
      <c r="C8" s="329"/>
    </row>
    <row r="9" spans="1:4" ht="26.25" customHeight="1" x14ac:dyDescent="0.2">
      <c r="A9" s="181" t="s">
        <v>65</v>
      </c>
      <c r="B9" s="192" t="s">
        <v>22</v>
      </c>
      <c r="C9" s="180" t="s">
        <v>195</v>
      </c>
    </row>
    <row r="10" spans="1:4" x14ac:dyDescent="0.2">
      <c r="A10" s="67" t="s">
        <v>163</v>
      </c>
      <c r="B10" s="56">
        <v>788.78983116149902</v>
      </c>
      <c r="C10" s="38">
        <f t="shared" ref="C10:C17" si="0">B10/$B$4</f>
        <v>0.66454474748771142</v>
      </c>
    </row>
    <row r="11" spans="1:4" x14ac:dyDescent="0.2">
      <c r="A11" s="68" t="s">
        <v>164</v>
      </c>
      <c r="B11" s="66">
        <v>90.266757488250732</v>
      </c>
      <c r="C11" s="39">
        <f t="shared" si="0"/>
        <v>7.6048520393871943E-2</v>
      </c>
    </row>
    <row r="12" spans="1:4" x14ac:dyDescent="0.2">
      <c r="A12" s="68" t="s">
        <v>165</v>
      </c>
      <c r="B12" s="66">
        <v>15.111833572387695</v>
      </c>
      <c r="C12" s="39">
        <f t="shared" si="0"/>
        <v>1.2731515073731438E-2</v>
      </c>
    </row>
    <row r="13" spans="1:4" x14ac:dyDescent="0.2">
      <c r="A13" s="68" t="s">
        <v>166</v>
      </c>
      <c r="B13" s="66">
        <v>15.111833572387695</v>
      </c>
      <c r="C13" s="39">
        <f t="shared" si="0"/>
        <v>1.2731515073731438E-2</v>
      </c>
    </row>
    <row r="14" spans="1:4" x14ac:dyDescent="0.2">
      <c r="A14" s="68" t="s">
        <v>167</v>
      </c>
      <c r="B14" s="66">
        <v>14.977085590362549</v>
      </c>
      <c r="C14" s="39">
        <f t="shared" si="0"/>
        <v>1.2617991724225877E-2</v>
      </c>
    </row>
    <row r="15" spans="1:4" x14ac:dyDescent="0.2">
      <c r="A15" s="68" t="s">
        <v>168</v>
      </c>
      <c r="B15" s="66">
        <v>15.111833572387695</v>
      </c>
      <c r="C15" s="39">
        <f t="shared" si="0"/>
        <v>1.2731515073731438E-2</v>
      </c>
    </row>
    <row r="16" spans="1:4" x14ac:dyDescent="0.2">
      <c r="A16" s="68" t="s">
        <v>169</v>
      </c>
      <c r="B16" s="66">
        <v>104.97434711456299</v>
      </c>
      <c r="C16" s="39">
        <f t="shared" si="0"/>
        <v>8.8439465419086705E-2</v>
      </c>
    </row>
    <row r="17" spans="1:3" x14ac:dyDescent="0.2">
      <c r="A17" s="111" t="s">
        <v>20</v>
      </c>
      <c r="B17" s="57">
        <v>142.61918306350708</v>
      </c>
      <c r="C17" s="40">
        <f t="shared" si="0"/>
        <v>0.12015472975390973</v>
      </c>
    </row>
    <row r="18" spans="1:3" x14ac:dyDescent="0.2">
      <c r="A18" s="111" t="s">
        <v>21</v>
      </c>
      <c r="B18" s="57">
        <f>SUM(B10:B17)</f>
        <v>1186.9627051353455</v>
      </c>
      <c r="C18" s="40">
        <f>SUM(C10:C17)</f>
        <v>1</v>
      </c>
    </row>
  </sheetData>
  <mergeCells count="1">
    <mergeCell ref="A8:C8"/>
  </mergeCells>
  <conditionalFormatting sqref="D4">
    <cfRule type="cellIs" dxfId="29" priority="1" operator="lessThan">
      <formula>0.105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D8E15-8F00-46BE-82E5-E335D627C03A}">
  <dimension ref="A1:K54"/>
  <sheetViews>
    <sheetView zoomScale="85" zoomScaleNormal="85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63.42578125" customWidth="1"/>
    <col min="2" max="2" width="18.42578125" customWidth="1"/>
    <col min="3" max="3" width="19.140625" customWidth="1"/>
    <col min="4" max="4" width="11.5703125" customWidth="1"/>
    <col min="5" max="5" width="17.7109375" customWidth="1"/>
    <col min="6" max="6" width="16.5703125" customWidth="1"/>
    <col min="7" max="7" width="12.7109375" customWidth="1"/>
    <col min="8" max="9" width="16.28515625" customWidth="1"/>
    <col min="10" max="10" width="14.5703125" customWidth="1"/>
    <col min="11" max="11" width="19.28515625" customWidth="1"/>
    <col min="12" max="12" width="14.7109375" customWidth="1"/>
    <col min="13" max="14" width="17.140625" customWidth="1"/>
    <col min="16" max="16" width="13.28515625" customWidth="1"/>
    <col min="17" max="17" width="12.85546875" customWidth="1"/>
    <col min="18" max="18" width="14.42578125" customWidth="1"/>
  </cols>
  <sheetData>
    <row r="1" spans="1:11" ht="15" x14ac:dyDescent="0.25">
      <c r="A1" s="4" t="s">
        <v>67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x14ac:dyDescent="0.25">
      <c r="A2" s="359" t="s">
        <v>438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">
      <c r="A3" s="25" t="s">
        <v>330</v>
      </c>
      <c r="B3" s="332" t="s">
        <v>22</v>
      </c>
      <c r="C3" s="332"/>
      <c r="D3" s="332"/>
      <c r="E3" s="332"/>
      <c r="F3" s="332" t="s">
        <v>23</v>
      </c>
      <c r="G3" s="332"/>
      <c r="H3" s="332"/>
      <c r="I3" s="332"/>
      <c r="J3" s="337" t="s">
        <v>246</v>
      </c>
      <c r="K3" s="339"/>
    </row>
    <row r="4" spans="1:11" ht="12.75" customHeight="1" x14ac:dyDescent="0.2">
      <c r="A4" s="25" t="s">
        <v>72</v>
      </c>
      <c r="B4" s="26" t="s">
        <v>18</v>
      </c>
      <c r="C4" s="22" t="s">
        <v>19</v>
      </c>
      <c r="D4" s="22" t="s">
        <v>20</v>
      </c>
      <c r="E4" s="27" t="s">
        <v>21</v>
      </c>
      <c r="F4" s="26" t="s">
        <v>127</v>
      </c>
      <c r="G4" s="22" t="s">
        <v>128</v>
      </c>
      <c r="H4" s="22" t="s">
        <v>20</v>
      </c>
      <c r="I4" s="27" t="s">
        <v>21</v>
      </c>
      <c r="J4" s="104" t="s">
        <v>156</v>
      </c>
      <c r="K4" s="105" t="s">
        <v>157</v>
      </c>
    </row>
    <row r="5" spans="1:11" x14ac:dyDescent="0.2">
      <c r="A5" s="29" t="str">
        <f>IF(0.0545&lt;K5&lt;0.105,"Ciencias naturales*",IF(K5&lt;0.056,"Ciencias naturales**","Ciencias naturales"))</f>
        <v>Ciencias naturales**</v>
      </c>
      <c r="B5" s="9">
        <v>4503.0569086074829</v>
      </c>
      <c r="C5" s="9">
        <v>2278.7030668258667</v>
      </c>
      <c r="D5" s="9">
        <v>7.5559167861938477</v>
      </c>
      <c r="E5" s="10">
        <v>6789.3158922195435</v>
      </c>
      <c r="F5" s="13">
        <f>B5/B$11</f>
        <v>0.38826391228943608</v>
      </c>
      <c r="G5" s="14">
        <f>C5/C$11</f>
        <v>0.33813867078045806</v>
      </c>
      <c r="H5" s="14">
        <f>D5/D$11</f>
        <v>0.5</v>
      </c>
      <c r="I5" s="35">
        <f>E5/E$11</f>
        <v>0.36994964292084076</v>
      </c>
      <c r="J5" s="223">
        <v>-5.0125241508978013E-2</v>
      </c>
      <c r="K5" s="224">
        <v>7.2457707184160024E-3</v>
      </c>
    </row>
    <row r="6" spans="1:11" x14ac:dyDescent="0.2">
      <c r="A6" s="29" t="str">
        <f>IF(0.0545&lt;K6&lt;0.105,"Ingeniería y tecnología*",IF(K6&lt;0.056,"Ingeniería y tecnología**","Ingeniería y tecnología"))</f>
        <v>Ingeniería y tecnología**</v>
      </c>
      <c r="B6" s="9">
        <v>2228.8607039451599</v>
      </c>
      <c r="C6" s="9">
        <v>682.74752998352051</v>
      </c>
      <c r="D6" s="9">
        <v>0</v>
      </c>
      <c r="E6" s="10">
        <v>2911.6082339286804</v>
      </c>
      <c r="F6" s="16">
        <f t="shared" ref="F6:I11" si="0">B6/B$11</f>
        <v>0.19217749063036932</v>
      </c>
      <c r="G6" s="17">
        <f t="shared" si="0"/>
        <v>0.10131348205400498</v>
      </c>
      <c r="H6" s="17">
        <f t="shared" si="0"/>
        <v>0</v>
      </c>
      <c r="I6" s="23">
        <f t="shared" si="0"/>
        <v>0.15865345545369178</v>
      </c>
      <c r="J6" s="225">
        <v>-9.0864008576364341E-2</v>
      </c>
      <c r="K6" s="226">
        <v>7.8238397751436542E-12</v>
      </c>
    </row>
    <row r="7" spans="1:11" x14ac:dyDescent="0.2">
      <c r="A7" s="29" t="str">
        <f>IF(0.0545&lt;K7&lt;0.105,"Ciencias médicas y de la salud*",IF(K7&lt;0.056,"Ciencias médicas y de la salud**","Ciencias médicas y de la salud"))</f>
        <v>Ciencias médicas y de la salud**</v>
      </c>
      <c r="B7" s="9">
        <v>732.92392826080322</v>
      </c>
      <c r="C7" s="9">
        <v>719.85337400436401</v>
      </c>
      <c r="D7" s="9">
        <v>0</v>
      </c>
      <c r="E7" s="10">
        <v>1452.7773022651672</v>
      </c>
      <c r="F7" s="16">
        <f t="shared" si="0"/>
        <v>6.3194384963942349E-2</v>
      </c>
      <c r="G7" s="17">
        <f t="shared" si="0"/>
        <v>0.10681964955694002</v>
      </c>
      <c r="H7" s="17">
        <f t="shared" si="0"/>
        <v>0</v>
      </c>
      <c r="I7" s="23">
        <f t="shared" si="0"/>
        <v>7.916179667415621E-2</v>
      </c>
      <c r="J7" s="225">
        <v>4.3625264592997676E-2</v>
      </c>
      <c r="K7" s="226">
        <v>9.4873911031249461E-5</v>
      </c>
    </row>
    <row r="8" spans="1:11" x14ac:dyDescent="0.2">
      <c r="A8" s="29" t="str">
        <f>IF(0.0545&lt;K8&lt;0.105,"Ciencias agrícolas y veterinarias*",IF(K8&lt;0.056,"Ciencias agrícolas y veterinarias**","Ciencias agrícolas y veterinarias"))</f>
        <v>Ciencias agrícolas y veterinarias</v>
      </c>
      <c r="B8" s="9">
        <v>657.36476039886475</v>
      </c>
      <c r="C8" s="9">
        <v>415.58545303344727</v>
      </c>
      <c r="D8" s="9">
        <v>0</v>
      </c>
      <c r="E8" s="10">
        <v>1072.950213432312</v>
      </c>
      <c r="F8" s="314">
        <f t="shared" si="0"/>
        <v>5.6679499916113242E-2</v>
      </c>
      <c r="G8" s="110">
        <f t="shared" si="0"/>
        <v>6.166907603287259E-2</v>
      </c>
      <c r="H8" s="17">
        <f t="shared" si="0"/>
        <v>0</v>
      </c>
      <c r="I8" s="23">
        <f t="shared" si="0"/>
        <v>5.8465028676307179E-2</v>
      </c>
      <c r="J8" s="225">
        <v>4.9895761167593478E-3</v>
      </c>
      <c r="K8" s="226">
        <v>0.58938588304874318</v>
      </c>
    </row>
    <row r="9" spans="1:11" x14ac:dyDescent="0.2">
      <c r="A9" s="29" t="str">
        <f>IF(0.0545&lt;K9&lt;0.105,"Ciencias sociales*",IF(K9&lt;0.056,"Ciencias sociales**","Ciencias sociales"))</f>
        <v>Ciencias sociales**</v>
      </c>
      <c r="B9" s="9">
        <v>2092.9889497756958</v>
      </c>
      <c r="C9" s="9">
        <v>1862.8481178283691</v>
      </c>
      <c r="D9" s="9">
        <v>7.5559167861938477</v>
      </c>
      <c r="E9" s="10">
        <v>3963.3929843902588</v>
      </c>
      <c r="F9" s="16">
        <f t="shared" si="0"/>
        <v>0.1804623158248663</v>
      </c>
      <c r="G9" s="17">
        <f t="shared" si="0"/>
        <v>0.27642960401408828</v>
      </c>
      <c r="H9" s="17">
        <f t="shared" si="0"/>
        <v>0.5</v>
      </c>
      <c r="I9" s="23">
        <f t="shared" si="0"/>
        <v>0.21596517861401165</v>
      </c>
      <c r="J9" s="225">
        <v>9.5967288189221983E-2</v>
      </c>
      <c r="K9" s="226">
        <v>7.8180886637587749E-9</v>
      </c>
    </row>
    <row r="10" spans="1:11" x14ac:dyDescent="0.2">
      <c r="A10" s="29" t="str">
        <f>IF(0.0545&lt;K10&lt;0.105,"Humanidades*",IF(K10&lt;0.056,"Humanidades**","Humanidades"))</f>
        <v>Humanidades</v>
      </c>
      <c r="B10" s="9">
        <v>1382.7327718734741</v>
      </c>
      <c r="C10" s="9">
        <v>779.22272443771362</v>
      </c>
      <c r="D10" s="9">
        <v>0</v>
      </c>
      <c r="E10" s="10">
        <v>2161.9554963111877</v>
      </c>
      <c r="F10" s="19">
        <f t="shared" si="0"/>
        <v>0.11922239637527268</v>
      </c>
      <c r="G10" s="20">
        <f t="shared" si="0"/>
        <v>0.11562951756163611</v>
      </c>
      <c r="H10" s="20">
        <f t="shared" si="0"/>
        <v>0</v>
      </c>
      <c r="I10" s="24">
        <f t="shared" si="0"/>
        <v>0.11780489766099245</v>
      </c>
      <c r="J10" s="227">
        <v>-3.5928788136365686E-3</v>
      </c>
      <c r="K10" s="228">
        <v>0.77429221869572573</v>
      </c>
    </row>
    <row r="11" spans="1:11" x14ac:dyDescent="0.2">
      <c r="A11" s="31" t="s">
        <v>21</v>
      </c>
      <c r="B11" s="32">
        <f>SUM(B5:B10)</f>
        <v>11597.928022861481</v>
      </c>
      <c r="C11" s="33">
        <f>SUM(C5:C10)</f>
        <v>6738.9602661132813</v>
      </c>
      <c r="D11" s="33">
        <f>SUM(D5:D10)</f>
        <v>15.111833572387695</v>
      </c>
      <c r="E11" s="34">
        <f>SUM(E5:E10)</f>
        <v>18352.00012254715</v>
      </c>
      <c r="F11" s="44">
        <f t="shared" si="0"/>
        <v>1</v>
      </c>
      <c r="G11" s="45">
        <f t="shared" si="0"/>
        <v>1</v>
      </c>
      <c r="H11" s="45">
        <f t="shared" si="0"/>
        <v>1</v>
      </c>
      <c r="I11" s="46">
        <f t="shared" si="0"/>
        <v>1</v>
      </c>
      <c r="J11" s="106"/>
      <c r="K11" s="107"/>
    </row>
    <row r="13" spans="1:11" ht="16.5" customHeight="1" x14ac:dyDescent="0.2">
      <c r="A13" s="25" t="s">
        <v>331</v>
      </c>
      <c r="B13" s="321" t="s">
        <v>22</v>
      </c>
      <c r="C13" s="322"/>
      <c r="D13" s="323"/>
      <c r="E13" s="321" t="s">
        <v>151</v>
      </c>
      <c r="F13" s="322"/>
      <c r="G13" s="323"/>
      <c r="H13" s="337" t="s">
        <v>247</v>
      </c>
      <c r="I13" s="339"/>
    </row>
    <row r="14" spans="1:11" ht="26.25" customHeight="1" x14ac:dyDescent="0.2">
      <c r="A14" s="230" t="s">
        <v>72</v>
      </c>
      <c r="B14" s="76" t="s">
        <v>160</v>
      </c>
      <c r="C14" s="77" t="s">
        <v>415</v>
      </c>
      <c r="D14" s="27" t="s">
        <v>21</v>
      </c>
      <c r="E14" s="76" t="s">
        <v>160</v>
      </c>
      <c r="F14" s="77" t="s">
        <v>415</v>
      </c>
      <c r="G14" s="27" t="s">
        <v>21</v>
      </c>
      <c r="H14" s="104" t="s">
        <v>156</v>
      </c>
      <c r="I14" s="105" t="s">
        <v>157</v>
      </c>
    </row>
    <row r="15" spans="1:11" x14ac:dyDescent="0.2">
      <c r="A15" s="29" t="str">
        <f>IF(0.0545&lt;I15&lt;0.105,"Ciencias naturales*",IF(I15&lt;0.056,"Ciencias naturales**","Ciencias naturales"))</f>
        <v>Ciencias naturales**</v>
      </c>
      <c r="B15" s="9">
        <v>3615.9355006217957</v>
      </c>
      <c r="C15" s="9">
        <v>3173.3803915977478</v>
      </c>
      <c r="D15" s="10">
        <v>6789.3158922195435</v>
      </c>
      <c r="E15" s="17">
        <f t="shared" ref="E15:F21" si="1">B15/B$21</f>
        <v>0.40540638720016364</v>
      </c>
      <c r="F15" s="17">
        <f t="shared" si="1"/>
        <v>0.33642283011509777</v>
      </c>
      <c r="G15" s="18">
        <f t="shared" ref="G15:G21" si="2">D15/D$21</f>
        <v>0.36994964292084076</v>
      </c>
      <c r="H15" s="223">
        <v>-6.8983557085065872E-2</v>
      </c>
      <c r="I15" s="224">
        <v>1.5050152208523755E-4</v>
      </c>
    </row>
    <row r="16" spans="1:11" x14ac:dyDescent="0.2">
      <c r="A16" s="29" t="str">
        <f>IF(0.0545&lt;I16&lt;0.105,"Ingeniería y tecnología*",IF(I16&lt;0.056,"Ingeniería y tecnología**","Ingeniería y tecnología"))</f>
        <v>Ingeniería y tecnología**</v>
      </c>
      <c r="B16" s="9">
        <v>1610.9025330543518</v>
      </c>
      <c r="C16" s="9">
        <v>1300.7057008743286</v>
      </c>
      <c r="D16" s="10">
        <v>2911.6082339286804</v>
      </c>
      <c r="E16" s="17">
        <f t="shared" si="1"/>
        <v>0.18060891184172259</v>
      </c>
      <c r="F16" s="17">
        <f t="shared" si="1"/>
        <v>0.13789304748765563</v>
      </c>
      <c r="G16" s="18">
        <f t="shared" si="2"/>
        <v>0.15865345545369178</v>
      </c>
      <c r="H16" s="225">
        <v>-4.2715864354066962E-2</v>
      </c>
      <c r="I16" s="226">
        <v>1.9921190706546654E-3</v>
      </c>
    </row>
    <row r="17" spans="1:9" x14ac:dyDescent="0.2">
      <c r="A17" s="29" t="str">
        <f>IF(0.0545&lt;I17&lt;0.105,"Ciencias médicas y de la salud*",IF(I17&lt;0.056,"Ciencias médicas y de la salud**","Ciencias médicas y de la salud"))</f>
        <v>Ciencias médicas y de la salud</v>
      </c>
      <c r="B17" s="9">
        <v>652.24433708190918</v>
      </c>
      <c r="C17" s="9">
        <v>800.53296518325806</v>
      </c>
      <c r="D17" s="10">
        <v>1452.7773022651672</v>
      </c>
      <c r="E17" s="17">
        <f t="shared" si="1"/>
        <v>7.3127416189440395E-2</v>
      </c>
      <c r="F17" s="17">
        <f t="shared" si="1"/>
        <v>8.4867722275105348E-2</v>
      </c>
      <c r="G17" s="18">
        <f t="shared" si="2"/>
        <v>7.916179667415621E-2</v>
      </c>
      <c r="H17" s="225">
        <v>1.1740306085664953E-2</v>
      </c>
      <c r="I17" s="226">
        <v>0.24714053443410161</v>
      </c>
    </row>
    <row r="18" spans="1:9" x14ac:dyDescent="0.2">
      <c r="A18" s="29" t="str">
        <f>IF(0.0545&lt;I18&lt;0.105,"Ciencias agrícolas y veterinarias*",IF(I18&lt;0.056,"Ciencias agrícolas y veterinarias**","Ciencias agrícolas y veterinarias"))</f>
        <v>Ciencias agrícolas y veterinarias</v>
      </c>
      <c r="B18" s="9">
        <v>488.43963146209717</v>
      </c>
      <c r="C18" s="9">
        <v>584.51058197021484</v>
      </c>
      <c r="D18" s="10">
        <v>1072.950213432312</v>
      </c>
      <c r="E18" s="110">
        <f t="shared" si="1"/>
        <v>5.4762189846134512E-2</v>
      </c>
      <c r="F18" s="110">
        <f t="shared" si="1"/>
        <v>6.1966319808145022E-2</v>
      </c>
      <c r="G18" s="18">
        <f t="shared" si="2"/>
        <v>5.8465028676307179E-2</v>
      </c>
      <c r="H18" s="225">
        <v>7.2041299620105095E-3</v>
      </c>
      <c r="I18" s="226">
        <v>0.41441121110480028</v>
      </c>
    </row>
    <row r="19" spans="1:9" x14ac:dyDescent="0.2">
      <c r="A19" s="29" t="str">
        <f>IF(0.0545&lt;I19&lt;0.105,"Ciencias sociales*",IF(I19&lt;0.056,"Ciencias sociales**","Ciencias sociales"))</f>
        <v>Ciencias sociales**</v>
      </c>
      <c r="B19" s="9">
        <v>1621.1634392738342</v>
      </c>
      <c r="C19" s="9">
        <v>2342.2295451164246</v>
      </c>
      <c r="D19" s="10">
        <v>3963.3929843902588</v>
      </c>
      <c r="E19" s="17">
        <f t="shared" si="1"/>
        <v>0.18175932974025114</v>
      </c>
      <c r="F19" s="17">
        <f t="shared" si="1"/>
        <v>0.24830918298783911</v>
      </c>
      <c r="G19" s="18">
        <f t="shared" si="2"/>
        <v>0.21596517861401165</v>
      </c>
      <c r="H19" s="225">
        <v>6.654985324758797E-2</v>
      </c>
      <c r="I19" s="226">
        <v>1.5838867690219662E-5</v>
      </c>
    </row>
    <row r="20" spans="1:9" x14ac:dyDescent="0.2">
      <c r="A20" s="29" t="str">
        <f>IF(I20&lt;0.0545,"Humanidades**",IF(I20&lt;0.1056,"Humanidades*","Humanidades"))</f>
        <v>Humanidades**</v>
      </c>
      <c r="B20" s="9">
        <v>930.60052633285522</v>
      </c>
      <c r="C20" s="9">
        <v>1231.3549699783325</v>
      </c>
      <c r="D20" s="10">
        <v>2161.9554963111877</v>
      </c>
      <c r="E20" s="17">
        <f t="shared" si="1"/>
        <v>0.1043357651822877</v>
      </c>
      <c r="F20" s="17">
        <f t="shared" si="1"/>
        <v>0.13054089732615712</v>
      </c>
      <c r="G20" s="18">
        <f t="shared" si="2"/>
        <v>0.11780489766099245</v>
      </c>
      <c r="H20" s="227">
        <v>2.6205132143869422E-2</v>
      </c>
      <c r="I20" s="228">
        <v>3.028581764533159E-2</v>
      </c>
    </row>
    <row r="21" spans="1:9" x14ac:dyDescent="0.2">
      <c r="A21" s="31" t="s">
        <v>21</v>
      </c>
      <c r="B21" s="32">
        <f>SUM(B15:B20)</f>
        <v>8919.2859678268433</v>
      </c>
      <c r="C21" s="33">
        <f>SUM(C15:C20)</f>
        <v>9432.7141547203064</v>
      </c>
      <c r="D21" s="34">
        <f>SUM(D15:D20)</f>
        <v>18352.00012254715</v>
      </c>
      <c r="E21" s="44">
        <f t="shared" si="1"/>
        <v>1</v>
      </c>
      <c r="F21" s="45">
        <f t="shared" si="1"/>
        <v>1</v>
      </c>
      <c r="G21" s="46">
        <f t="shared" si="2"/>
        <v>1</v>
      </c>
      <c r="H21" s="106"/>
      <c r="I21" s="107"/>
    </row>
    <row r="23" spans="1:9" x14ac:dyDescent="0.2">
      <c r="A23" s="25" t="s">
        <v>332</v>
      </c>
      <c r="B23" s="321" t="s">
        <v>22</v>
      </c>
      <c r="C23" s="322"/>
      <c r="D23" s="323"/>
      <c r="E23" s="321" t="s">
        <v>152</v>
      </c>
      <c r="F23" s="322"/>
      <c r="G23" s="323"/>
      <c r="H23" s="337" t="s">
        <v>248</v>
      </c>
      <c r="I23" s="339"/>
    </row>
    <row r="24" spans="1:9" ht="25.5" x14ac:dyDescent="0.2">
      <c r="A24" s="25" t="s">
        <v>72</v>
      </c>
      <c r="B24" s="89" t="s">
        <v>153</v>
      </c>
      <c r="C24" s="90" t="s">
        <v>154</v>
      </c>
      <c r="D24" s="100" t="s">
        <v>21</v>
      </c>
      <c r="E24" s="89" t="s">
        <v>153</v>
      </c>
      <c r="F24" s="90" t="s">
        <v>154</v>
      </c>
      <c r="G24" s="100" t="s">
        <v>21</v>
      </c>
      <c r="H24" s="104" t="s">
        <v>156</v>
      </c>
      <c r="I24" s="105" t="s">
        <v>157</v>
      </c>
    </row>
    <row r="25" spans="1:9" x14ac:dyDescent="0.2">
      <c r="A25" s="29" t="str">
        <f>IF(0.0545&lt;I25&lt;0.105,"Ciencias naturales*",IF(I25&lt;0.056,"Ciencias naturales**","Ciencias naturales"))</f>
        <v>Ciencias naturales**</v>
      </c>
      <c r="B25" s="9">
        <v>5799.7502593994141</v>
      </c>
      <c r="C25" s="9">
        <v>989.56563282012939</v>
      </c>
      <c r="D25" s="10">
        <v>6789.3158922195435</v>
      </c>
      <c r="E25" s="17">
        <f>B25/B$31</f>
        <v>0.35684364277659447</v>
      </c>
      <c r="F25" s="17">
        <f t="shared" ref="F25:F31" si="3">C25/C$31</f>
        <v>0.47142765437505407</v>
      </c>
      <c r="G25" s="18">
        <f t="shared" ref="G25:G31" si="4">D25/D$31</f>
        <v>0.36994964292084076</v>
      </c>
      <c r="H25" s="223">
        <v>-0.1145840115984596</v>
      </c>
      <c r="I25" s="224">
        <v>9.9171904381673747E-5</v>
      </c>
    </row>
    <row r="26" spans="1:9" x14ac:dyDescent="0.2">
      <c r="A26" s="29" t="str">
        <f>IF(0.0545&lt;I26&lt;0.105,"Ingeniería y tecnología*",IF(I26&lt;0.056,"Ingeniería y tecnología**","Ingeniería y tecnología"))</f>
        <v>Ingeniería y tecnología</v>
      </c>
      <c r="B26" s="9">
        <v>2580.7648711204529</v>
      </c>
      <c r="C26" s="9">
        <v>330.84336280822754</v>
      </c>
      <c r="D26" s="10">
        <v>2911.6082339286804</v>
      </c>
      <c r="E26" s="17">
        <f t="shared" ref="E26:E31" si="5">B26/B$31</f>
        <v>0.15878779198603915</v>
      </c>
      <c r="F26" s="17">
        <f t="shared" si="3"/>
        <v>0.1576133055972728</v>
      </c>
      <c r="G26" s="18">
        <f t="shared" si="4"/>
        <v>0.15865345545369178</v>
      </c>
      <c r="H26" s="225">
        <v>1.1744863887663548E-3</v>
      </c>
      <c r="I26" s="226">
        <v>0.9566161370303663</v>
      </c>
    </row>
    <row r="27" spans="1:9" x14ac:dyDescent="0.2">
      <c r="A27" s="29" t="str">
        <f>IF(0.0545&lt;I27&lt;0.105,"Ciencias médicas y de la salud*",IF(I27&lt;0.056,"Ciencias médicas y de la salud**","Ciencias médicas y de la salud"))</f>
        <v>Ciencias médicas y de la salud**</v>
      </c>
      <c r="B27" s="9">
        <v>1348.2071990966797</v>
      </c>
      <c r="C27" s="9">
        <v>104.57010316848755</v>
      </c>
      <c r="D27" s="10">
        <v>1452.7773022651672</v>
      </c>
      <c r="E27" s="17">
        <f t="shared" si="5"/>
        <v>8.2951704233055742E-2</v>
      </c>
      <c r="F27" s="17">
        <f t="shared" si="3"/>
        <v>4.9817047823282799E-2</v>
      </c>
      <c r="G27" s="18">
        <f t="shared" si="4"/>
        <v>7.916179667415621E-2</v>
      </c>
      <c r="H27" s="225">
        <v>3.3134656409772943E-2</v>
      </c>
      <c r="I27" s="226">
        <v>1.2688835575133098E-2</v>
      </c>
    </row>
    <row r="28" spans="1:9" x14ac:dyDescent="0.2">
      <c r="A28" s="29" t="str">
        <f>IF(0.0545&lt;I28&lt;0.105,"Ciencias agrícolas y veterinarias*",IF(I28&lt;0.056,"Ciencias agrícolas y veterinarias**","Ciencias agrícolas y veterinarias"))</f>
        <v>Ciencias agrícolas y veterinarias</v>
      </c>
      <c r="B28" s="9">
        <v>982.95295190811157</v>
      </c>
      <c r="C28" s="9">
        <v>89.997261524200439</v>
      </c>
      <c r="D28" s="10">
        <v>1072.950213432312</v>
      </c>
      <c r="E28" s="110">
        <f t="shared" si="5"/>
        <v>6.0478554480588927E-2</v>
      </c>
      <c r="F28" s="110">
        <f t="shared" si="3"/>
        <v>4.2874566873973063E-2</v>
      </c>
      <c r="G28" s="18">
        <f t="shared" si="4"/>
        <v>5.8465028676307179E-2</v>
      </c>
      <c r="H28" s="225">
        <v>1.7603987606615863E-2</v>
      </c>
      <c r="I28" s="226">
        <v>0.15064989385995234</v>
      </c>
    </row>
    <row r="29" spans="1:9" x14ac:dyDescent="0.2">
      <c r="A29" s="29" t="str">
        <f>IF(0.0545&lt;I29&lt;0.105,"Ciencias sociales*",IF(I29&lt;0.056,"Ciencias sociales**","Ciencias sociales"))</f>
        <v>Ciencias sociales</v>
      </c>
      <c r="B29" s="9">
        <v>3581.5446758270264</v>
      </c>
      <c r="C29" s="9">
        <v>381.84830856323242</v>
      </c>
      <c r="D29" s="10">
        <v>3963.3929843902588</v>
      </c>
      <c r="E29" s="17">
        <f t="shared" si="5"/>
        <v>0.22036318664203661</v>
      </c>
      <c r="F29" s="17">
        <f t="shared" si="3"/>
        <v>0.18191198891985685</v>
      </c>
      <c r="G29" s="18">
        <f t="shared" si="4"/>
        <v>0.21596517861401165</v>
      </c>
      <c r="H29" s="225">
        <v>3.8451197722179753E-2</v>
      </c>
      <c r="I29" s="226">
        <v>9.4722049759167121E-2</v>
      </c>
    </row>
    <row r="30" spans="1:9" x14ac:dyDescent="0.2">
      <c r="A30" s="29" t="str">
        <f>IF(0.0545&lt;I30&lt;0.105,"Humanidades*",IF(I30&lt;0.056,"Humanidades**","Humanidades"))</f>
        <v>Humanidades</v>
      </c>
      <c r="B30" s="9">
        <v>1959.6974668502808</v>
      </c>
      <c r="C30" s="9">
        <v>202.25802946090698</v>
      </c>
      <c r="D30" s="10">
        <v>2161.9554963111877</v>
      </c>
      <c r="E30" s="17">
        <f t="shared" si="5"/>
        <v>0.12057511988168511</v>
      </c>
      <c r="F30" s="17">
        <f t="shared" si="3"/>
        <v>9.6355436410560422E-2</v>
      </c>
      <c r="G30" s="18">
        <f t="shared" si="4"/>
        <v>0.11780489766099245</v>
      </c>
      <c r="H30" s="227">
        <v>2.4219683471124687E-2</v>
      </c>
      <c r="I30" s="228">
        <v>0.17044226401260382</v>
      </c>
    </row>
    <row r="31" spans="1:9" x14ac:dyDescent="0.2">
      <c r="A31" s="31" t="s">
        <v>21</v>
      </c>
      <c r="B31" s="32">
        <f>SUM(B25:B30)</f>
        <v>16252.917424201965</v>
      </c>
      <c r="C31" s="33">
        <f>SUM(C25:C30)</f>
        <v>2099.0826983451843</v>
      </c>
      <c r="D31" s="34">
        <f>SUM(D25:D30)</f>
        <v>18352.00012254715</v>
      </c>
      <c r="E31" s="44">
        <f t="shared" si="5"/>
        <v>1</v>
      </c>
      <c r="F31" s="45">
        <f t="shared" si="3"/>
        <v>1</v>
      </c>
      <c r="G31" s="46">
        <f t="shared" si="4"/>
        <v>1</v>
      </c>
      <c r="H31" s="106"/>
      <c r="I31" s="107"/>
    </row>
    <row r="33" spans="1:11" x14ac:dyDescent="0.2">
      <c r="A33" s="25" t="s">
        <v>333</v>
      </c>
      <c r="B33" s="321" t="s">
        <v>22</v>
      </c>
      <c r="C33" s="322"/>
      <c r="D33" s="323"/>
      <c r="E33" s="321" t="s">
        <v>158</v>
      </c>
      <c r="F33" s="322"/>
      <c r="G33" s="323"/>
      <c r="H33" s="337" t="s">
        <v>271</v>
      </c>
      <c r="I33" s="339"/>
      <c r="J33" s="337" t="s">
        <v>411</v>
      </c>
      <c r="K33" s="339"/>
    </row>
    <row r="34" spans="1:11" ht="25.5" x14ac:dyDescent="0.2">
      <c r="A34" s="25" t="s">
        <v>72</v>
      </c>
      <c r="B34" s="89" t="s">
        <v>139</v>
      </c>
      <c r="C34" s="90" t="s">
        <v>155</v>
      </c>
      <c r="D34" s="100" t="s">
        <v>21</v>
      </c>
      <c r="E34" s="89" t="s">
        <v>139</v>
      </c>
      <c r="F34" s="90" t="s">
        <v>155</v>
      </c>
      <c r="G34" s="100" t="s">
        <v>21</v>
      </c>
      <c r="H34" s="104" t="s">
        <v>156</v>
      </c>
      <c r="I34" s="105" t="s">
        <v>157</v>
      </c>
      <c r="J34" s="89" t="s">
        <v>139</v>
      </c>
      <c r="K34" s="91" t="s">
        <v>155</v>
      </c>
    </row>
    <row r="35" spans="1:11" x14ac:dyDescent="0.2">
      <c r="A35" s="29" t="str">
        <f>IF(0.0545&lt;I35&lt;0.105,"Ciencias naturales*",IF(I35&lt;0.056,"Ciencias naturales**","Ciencias naturales"))</f>
        <v>Ciencias naturales**</v>
      </c>
      <c r="B35" s="9">
        <v>4570.0222949981689</v>
      </c>
      <c r="C35" s="9">
        <v>2219.2935972213745</v>
      </c>
      <c r="D35" s="10">
        <v>6789.3158922195435</v>
      </c>
      <c r="E35" s="17">
        <f>B35/B$41</f>
        <v>0.4859602373541384</v>
      </c>
      <c r="F35" s="17">
        <f t="shared" ref="F35:F41" si="6">C35/C$41</f>
        <v>0.24802416409663766</v>
      </c>
      <c r="G35" s="18">
        <f t="shared" ref="G35:G41" si="7">D35/D$41</f>
        <v>0.36994964292084076</v>
      </c>
      <c r="H35" s="223">
        <v>0.23793607325750074</v>
      </c>
      <c r="I35" s="224">
        <v>2.5014808993027921E-40</v>
      </c>
      <c r="J35" s="13">
        <f>B35/$D35</f>
        <v>0.67311970271339816</v>
      </c>
      <c r="K35" s="15">
        <f t="shared" ref="K35:K41" si="8">C35/$D35</f>
        <v>0.32688029728660178</v>
      </c>
    </row>
    <row r="36" spans="1:11" x14ac:dyDescent="0.2">
      <c r="A36" s="29" t="str">
        <f>IF(0.0545&lt;I36&lt;0.105,"Ingeniería y tecnología*",IF(I36&lt;0.056,"Ingeniería y tecnología**","Ingeniería y tecnología"))</f>
        <v>Ingeniería y tecnología**</v>
      </c>
      <c r="B36" s="9">
        <v>1285.1896233558655</v>
      </c>
      <c r="C36" s="9">
        <v>1626.4186105728149</v>
      </c>
      <c r="D36" s="10">
        <v>2911.6082339286804</v>
      </c>
      <c r="E36" s="17">
        <f t="shared" ref="E36:E41" si="9">B36/B$41</f>
        <v>0.13666258370219667</v>
      </c>
      <c r="F36" s="17">
        <f t="shared" si="6"/>
        <v>0.18176554776871146</v>
      </c>
      <c r="G36" s="18">
        <f t="shared" si="7"/>
        <v>0.15865345545369178</v>
      </c>
      <c r="H36" s="225">
        <v>-4.5102964066514817E-2</v>
      </c>
      <c r="I36" s="226">
        <v>1.0919824975694143E-3</v>
      </c>
      <c r="J36" s="16">
        <f t="shared" ref="J36:J41" si="10">B36/$D36</f>
        <v>0.44140197447571378</v>
      </c>
      <c r="K36" s="18">
        <f t="shared" si="8"/>
        <v>0.55859802552428617</v>
      </c>
    </row>
    <row r="37" spans="1:11" x14ac:dyDescent="0.2">
      <c r="A37" s="29" t="str">
        <f>IF(0.0545&lt;I37&lt;0.105,"Ciencias médicas y de la salud*",IF(I37&lt;0.056,"Ciencias médicas y de la salud**","Ciencias médicas y de la salud"))</f>
        <v>Ciencias médicas y de la salud**</v>
      </c>
      <c r="B37" s="9">
        <v>861.38454341888428</v>
      </c>
      <c r="C37" s="9">
        <v>591.39275884628296</v>
      </c>
      <c r="D37" s="10">
        <v>1452.7773022651672</v>
      </c>
      <c r="E37" s="17">
        <f t="shared" si="9"/>
        <v>9.1596629108610259E-2</v>
      </c>
      <c r="F37" s="17">
        <f t="shared" si="6"/>
        <v>6.6092965279267848E-2</v>
      </c>
      <c r="G37" s="18">
        <f t="shared" si="7"/>
        <v>7.916179667415621E-2</v>
      </c>
      <c r="H37" s="225">
        <v>2.550366382934241E-2</v>
      </c>
      <c r="I37" s="226">
        <v>1.1710996378983747E-2</v>
      </c>
      <c r="J37" s="16">
        <f t="shared" si="10"/>
        <v>0.59292263313572935</v>
      </c>
      <c r="K37" s="18">
        <f t="shared" si="8"/>
        <v>0.40707736686427071</v>
      </c>
    </row>
    <row r="38" spans="1:11" x14ac:dyDescent="0.2">
      <c r="A38" s="29" t="str">
        <f>IF(0.0545&lt;I38&lt;0.105,"Ciencias agrícolas y veterinarias*",IF(I38&lt;0.056,"Ciencias agrícolas y veterinarias**","Ciencias agrícolas y veterinarias"))</f>
        <v>Ciencias agrícolas y veterinarias</v>
      </c>
      <c r="B38" s="9">
        <v>494.24382448196411</v>
      </c>
      <c r="C38" s="9">
        <v>578.7063889503479</v>
      </c>
      <c r="D38" s="10">
        <v>1072.950213432312</v>
      </c>
      <c r="E38" s="110">
        <f t="shared" si="9"/>
        <v>5.2556165102071707E-2</v>
      </c>
      <c r="F38" s="110">
        <f t="shared" si="6"/>
        <v>6.4675159950220981E-2</v>
      </c>
      <c r="G38" s="18">
        <f t="shared" si="7"/>
        <v>5.8465028676307179E-2</v>
      </c>
      <c r="H38" s="225">
        <v>-1.2118994848149274E-2</v>
      </c>
      <c r="I38" s="226">
        <v>0.17130763536202667</v>
      </c>
      <c r="J38" s="16">
        <f t="shared" si="10"/>
        <v>0.46064003557155164</v>
      </c>
      <c r="K38" s="18">
        <f t="shared" si="8"/>
        <v>0.53935996442844836</v>
      </c>
    </row>
    <row r="39" spans="1:11" x14ac:dyDescent="0.2">
      <c r="A39" s="29" t="str">
        <f>IF(0.0545&lt;I39&lt;0.105,"Ciencias sociales*",IF(I39&lt;0.056,"Ciencias sociales**","Ciencias sociales"))</f>
        <v>Ciencias sociales**</v>
      </c>
      <c r="B39" s="9">
        <v>1091.1712803840637</v>
      </c>
      <c r="C39" s="9">
        <v>2872.2217040061951</v>
      </c>
      <c r="D39" s="10">
        <v>3963.3929843902588</v>
      </c>
      <c r="E39" s="17">
        <f t="shared" si="9"/>
        <v>0.1160313495603354</v>
      </c>
      <c r="F39" s="17">
        <f t="shared" si="6"/>
        <v>0.32099420650259136</v>
      </c>
      <c r="G39" s="18">
        <f t="shared" si="7"/>
        <v>0.21596517861401165</v>
      </c>
      <c r="H39" s="225">
        <v>-0.20496285694225597</v>
      </c>
      <c r="I39" s="226">
        <v>2.5087239899093259E-40</v>
      </c>
      <c r="J39" s="16">
        <f t="shared" si="10"/>
        <v>0.27531241153264874</v>
      </c>
      <c r="K39" s="18">
        <f t="shared" si="8"/>
        <v>0.72468758846735126</v>
      </c>
    </row>
    <row r="40" spans="1:11" x14ac:dyDescent="0.2">
      <c r="A40" s="29" t="str">
        <f>IF(0.0545&lt;I40&lt;0.105,"Humanidades*",IF(I40&lt;0.056,"Humanidades**","Humanidades"))</f>
        <v>Humanidades</v>
      </c>
      <c r="B40" s="9">
        <v>1102.0958967208862</v>
      </c>
      <c r="C40" s="9">
        <v>1059.8595995903015</v>
      </c>
      <c r="D40" s="10">
        <v>2161.9554963111877</v>
      </c>
      <c r="E40" s="17">
        <f t="shared" si="9"/>
        <v>0.11719303517264755</v>
      </c>
      <c r="F40" s="17">
        <f t="shared" si="6"/>
        <v>0.11844795640257068</v>
      </c>
      <c r="G40" s="18">
        <f t="shared" si="7"/>
        <v>0.11780489766099245</v>
      </c>
      <c r="H40" s="227">
        <v>-1.2549212299231283E-3</v>
      </c>
      <c r="I40" s="228">
        <v>0.91774296668203226</v>
      </c>
      <c r="J40" s="19">
        <f t="shared" si="10"/>
        <v>0.50976807737315821</v>
      </c>
      <c r="K40" s="21">
        <f t="shared" si="8"/>
        <v>0.49023192262684179</v>
      </c>
    </row>
    <row r="41" spans="1:11" x14ac:dyDescent="0.2">
      <c r="A41" s="31" t="s">
        <v>21</v>
      </c>
      <c r="B41" s="32">
        <f>SUM(B35:B40)</f>
        <v>9404.1074633598328</v>
      </c>
      <c r="C41" s="33">
        <f>SUM(C35:C40)</f>
        <v>8947.8926591873169</v>
      </c>
      <c r="D41" s="34">
        <f>SUM(D35:D40)</f>
        <v>18352.00012254715</v>
      </c>
      <c r="E41" s="44">
        <f t="shared" si="9"/>
        <v>1</v>
      </c>
      <c r="F41" s="45">
        <f t="shared" si="6"/>
        <v>1</v>
      </c>
      <c r="G41" s="46">
        <f t="shared" si="7"/>
        <v>1</v>
      </c>
      <c r="H41" s="106"/>
      <c r="I41" s="107"/>
      <c r="J41" s="44">
        <f t="shared" si="10"/>
        <v>0.51242956629048875</v>
      </c>
      <c r="K41" s="46">
        <f t="shared" si="8"/>
        <v>0.4875704337095112</v>
      </c>
    </row>
    <row r="43" spans="1:11" x14ac:dyDescent="0.2">
      <c r="A43" s="25" t="s">
        <v>378</v>
      </c>
      <c r="B43" s="321" t="s">
        <v>22</v>
      </c>
      <c r="C43" s="322"/>
      <c r="D43" s="323"/>
      <c r="E43" s="321" t="s">
        <v>379</v>
      </c>
      <c r="F43" s="322"/>
      <c r="G43" s="323"/>
      <c r="H43" s="337" t="s">
        <v>380</v>
      </c>
      <c r="I43" s="339"/>
      <c r="J43" s="337" t="s">
        <v>411</v>
      </c>
      <c r="K43" s="339"/>
    </row>
    <row r="44" spans="1:11" ht="38.25" x14ac:dyDescent="0.2">
      <c r="A44" s="25" t="s">
        <v>72</v>
      </c>
      <c r="B44" s="89" t="s">
        <v>381</v>
      </c>
      <c r="C44" s="90" t="s">
        <v>382</v>
      </c>
      <c r="D44" s="100" t="s">
        <v>21</v>
      </c>
      <c r="E44" s="89" t="s">
        <v>381</v>
      </c>
      <c r="F44" s="90" t="s">
        <v>382</v>
      </c>
      <c r="G44" s="100" t="s">
        <v>21</v>
      </c>
      <c r="H44" s="281" t="s">
        <v>156</v>
      </c>
      <c r="I44" s="282" t="s">
        <v>157</v>
      </c>
      <c r="J44" s="89" t="s">
        <v>381</v>
      </c>
      <c r="K44" s="90" t="s">
        <v>382</v>
      </c>
    </row>
    <row r="45" spans="1:11" x14ac:dyDescent="0.2">
      <c r="A45" s="29" t="str">
        <f>IF(0.0545&lt;I45&lt;0.105,"Ciencias naturales*",IF(I45&lt;0.056,"Ciencias naturales**","Ciencias naturales"))</f>
        <v>Ciencias naturales**</v>
      </c>
      <c r="B45" s="9">
        <v>4670.0009369850159</v>
      </c>
      <c r="C45" s="9">
        <v>2119.3149552345276</v>
      </c>
      <c r="D45" s="10">
        <v>6789.3158922195435</v>
      </c>
      <c r="E45" s="17">
        <f>B45/B$51</f>
        <v>0.39345398769889284</v>
      </c>
      <c r="F45" s="17">
        <f t="shared" ref="F45" si="11">C45/C$51</f>
        <v>0.32691567363852359</v>
      </c>
      <c r="G45" s="18">
        <f t="shared" ref="G45" si="12">D45/D$51</f>
        <v>0.36994964292084076</v>
      </c>
      <c r="H45" s="223">
        <v>6.6538314060369252E-2</v>
      </c>
      <c r="I45" s="224">
        <v>3.9849875174453945E-4</v>
      </c>
      <c r="J45" s="13">
        <f>B45/$D45</f>
        <v>0.68784558136951157</v>
      </c>
      <c r="K45" s="15">
        <f t="shared" ref="K45:K51" si="13">C45/$D45</f>
        <v>0.31215441863048843</v>
      </c>
    </row>
    <row r="46" spans="1:11" x14ac:dyDescent="0.2">
      <c r="A46" s="29" t="str">
        <f>IF(0.0545&lt;I46&lt;0.105,"Ingeniería y tecnología*",IF(I46&lt;0.056,"Ingeniería y tecnología**","Ingeniería y tecnología"))</f>
        <v>Ingeniería y tecnología</v>
      </c>
      <c r="B46" s="9">
        <v>1789.5495762825012</v>
      </c>
      <c r="C46" s="9">
        <v>1122.0586576461792</v>
      </c>
      <c r="D46" s="10">
        <v>2911.6082339286804</v>
      </c>
      <c r="E46" s="17">
        <f t="shared" ref="E46:E51" si="14">B46/B$51</f>
        <v>0.15077200764498974</v>
      </c>
      <c r="F46" s="17">
        <f t="shared" ref="F46:F51" si="15">C46/C$51</f>
        <v>0.1730835527868699</v>
      </c>
      <c r="G46" s="18">
        <f t="shared" ref="G46:G51" si="16">D46/D$51</f>
        <v>0.15865345545369178</v>
      </c>
      <c r="H46" s="225">
        <v>-2.2311545141880162E-2</v>
      </c>
      <c r="I46" s="226">
        <v>0.12780309464738335</v>
      </c>
      <c r="J46" s="16">
        <f t="shared" ref="J46:J51" si="17">B46/$D46</f>
        <v>0.61462581243900138</v>
      </c>
      <c r="K46" s="18">
        <f t="shared" si="13"/>
        <v>0.38537418756099862</v>
      </c>
    </row>
    <row r="47" spans="1:11" x14ac:dyDescent="0.2">
      <c r="A47" s="29" t="str">
        <f>IF(0.0545&lt;I47&lt;0.105,"Ciencias médicas y de la salud*",IF(I47&lt;0.056,"Ciencias médicas y de la salud**","Ciencias médicas y de la salud"))</f>
        <v>Ciencias médicas y de la salud</v>
      </c>
      <c r="B47" s="9">
        <v>951.38180494308472</v>
      </c>
      <c r="C47" s="9">
        <v>501.39549732208252</v>
      </c>
      <c r="D47" s="10">
        <v>1452.7773022651672</v>
      </c>
      <c r="E47" s="17">
        <f t="shared" si="14"/>
        <v>8.0155222671260032E-2</v>
      </c>
      <c r="F47" s="17">
        <f t="shared" si="15"/>
        <v>7.734293874608747E-2</v>
      </c>
      <c r="G47" s="18">
        <f t="shared" si="16"/>
        <v>7.916179667415621E-2</v>
      </c>
      <c r="H47" s="225">
        <v>2.8122839251725623E-3</v>
      </c>
      <c r="I47" s="226">
        <v>0.79018794329849795</v>
      </c>
      <c r="J47" s="16">
        <f t="shared" si="17"/>
        <v>0.65487105522621547</v>
      </c>
      <c r="K47" s="18">
        <f t="shared" si="13"/>
        <v>0.34512894477378447</v>
      </c>
    </row>
    <row r="48" spans="1:11" x14ac:dyDescent="0.2">
      <c r="A48" s="29" t="str">
        <f>IF(0.0545&lt;I48&lt;0.105,"Ciencias agrícolas y veterinarias*",IF(I48&lt;0.056,"Ciencias agrícolas y veterinarias**","Ciencias agrícolas y veterinarias"))</f>
        <v>Ciencias agrícolas y veterinarias</v>
      </c>
      <c r="B48" s="9">
        <v>682.60275220870972</v>
      </c>
      <c r="C48" s="9">
        <v>390.34746122360229</v>
      </c>
      <c r="D48" s="10">
        <v>1072.950213432312</v>
      </c>
      <c r="E48" s="110">
        <f t="shared" si="14"/>
        <v>5.7510218626240464E-2</v>
      </c>
      <c r="F48" s="110">
        <f t="shared" si="15"/>
        <v>6.0213184889680429E-2</v>
      </c>
      <c r="G48" s="18">
        <f t="shared" si="16"/>
        <v>5.8465028676307179E-2</v>
      </c>
      <c r="H48" s="225">
        <v>-2.7029662634399654E-3</v>
      </c>
      <c r="I48" s="226">
        <v>0.77144301506328206</v>
      </c>
      <c r="J48" s="16">
        <f t="shared" si="17"/>
        <v>0.63619238214706997</v>
      </c>
      <c r="K48" s="18">
        <f t="shared" si="13"/>
        <v>0.36380761785293003</v>
      </c>
    </row>
    <row r="49" spans="1:11" x14ac:dyDescent="0.2">
      <c r="A49" s="29" t="str">
        <f>IF(0.0545&lt;I49&lt;0.105,"Ciencias sociales*",IF(I49&lt;0.056,"Ciencias sociales**","Ciencias sociales"))</f>
        <v>Ciencias sociales**</v>
      </c>
      <c r="B49" s="9">
        <v>2380.2786250114441</v>
      </c>
      <c r="C49" s="9">
        <v>1583.1143593788147</v>
      </c>
      <c r="D49" s="10">
        <v>3963.3929843902588</v>
      </c>
      <c r="E49" s="17">
        <f t="shared" si="14"/>
        <v>0.20054174067250197</v>
      </c>
      <c r="F49" s="17">
        <f t="shared" si="15"/>
        <v>0.24420386217954679</v>
      </c>
      <c r="G49" s="18">
        <f t="shared" si="16"/>
        <v>0.21596517861401165</v>
      </c>
      <c r="H49" s="225">
        <v>-4.3662121507044821E-2</v>
      </c>
      <c r="I49" s="226">
        <v>8.2792806608613656E-3</v>
      </c>
      <c r="J49" s="16">
        <f t="shared" si="17"/>
        <v>0.60056588745706574</v>
      </c>
      <c r="K49" s="18">
        <f t="shared" si="13"/>
        <v>0.39943411254293426</v>
      </c>
    </row>
    <row r="50" spans="1:11" x14ac:dyDescent="0.2">
      <c r="A50" s="29" t="str">
        <f>IF(0.0545&lt;I50&lt;0.105,"Humanidades*",IF(I50&lt;0.056,"Humanidades**","Humanidades"))</f>
        <v>Humanidades</v>
      </c>
      <c r="B50" s="9">
        <v>1395.4291715621948</v>
      </c>
      <c r="C50" s="9">
        <v>766.52632474899292</v>
      </c>
      <c r="D50" s="10">
        <v>2161.9554963111877</v>
      </c>
      <c r="E50" s="17">
        <f t="shared" si="14"/>
        <v>0.11756682268611494</v>
      </c>
      <c r="F50" s="17">
        <f t="shared" si="15"/>
        <v>0.11824078775929178</v>
      </c>
      <c r="G50" s="18">
        <f t="shared" si="16"/>
        <v>0.11780489766099245</v>
      </c>
      <c r="H50" s="227">
        <v>-6.7396507317683818E-4</v>
      </c>
      <c r="I50" s="228">
        <v>0.95774017163165959</v>
      </c>
      <c r="J50" s="19">
        <f t="shared" si="17"/>
        <v>0.64544768564530131</v>
      </c>
      <c r="K50" s="21">
        <f t="shared" si="13"/>
        <v>0.35455231435469869</v>
      </c>
    </row>
    <row r="51" spans="1:11" x14ac:dyDescent="0.2">
      <c r="A51" s="31" t="s">
        <v>21</v>
      </c>
      <c r="B51" s="32">
        <f>SUM(B45:B50)</f>
        <v>11869.24286699295</v>
      </c>
      <c r="C51" s="33">
        <f>SUM(C45:C50)</f>
        <v>6482.7572555541992</v>
      </c>
      <c r="D51" s="34">
        <f>SUM(D45:D50)</f>
        <v>18352.00012254715</v>
      </c>
      <c r="E51" s="44">
        <f t="shared" si="14"/>
        <v>1</v>
      </c>
      <c r="F51" s="45">
        <f t="shared" si="15"/>
        <v>1</v>
      </c>
      <c r="G51" s="46">
        <f t="shared" si="16"/>
        <v>1</v>
      </c>
      <c r="H51" s="106"/>
      <c r="I51" s="107"/>
      <c r="J51" s="44">
        <f t="shared" si="17"/>
        <v>0.64675472906141029</v>
      </c>
      <c r="K51" s="46">
        <f t="shared" si="13"/>
        <v>0.35324527093858971</v>
      </c>
    </row>
    <row r="54" spans="1:11" ht="15" customHeight="1" x14ac:dyDescent="0.2"/>
  </sheetData>
  <mergeCells count="17">
    <mergeCell ref="H23:I23"/>
    <mergeCell ref="B23:D23"/>
    <mergeCell ref="E23:G23"/>
    <mergeCell ref="J3:K3"/>
    <mergeCell ref="B3:E3"/>
    <mergeCell ref="F3:I3"/>
    <mergeCell ref="B13:D13"/>
    <mergeCell ref="E13:G13"/>
    <mergeCell ref="H13:I13"/>
    <mergeCell ref="J33:K33"/>
    <mergeCell ref="J43:K43"/>
    <mergeCell ref="H33:I33"/>
    <mergeCell ref="B33:D33"/>
    <mergeCell ref="E33:G33"/>
    <mergeCell ref="B43:D43"/>
    <mergeCell ref="E43:G43"/>
    <mergeCell ref="H43:I43"/>
  </mergeCells>
  <conditionalFormatting sqref="K5:K10">
    <cfRule type="cellIs" dxfId="27" priority="10" operator="lessThan">
      <formula>0.105</formula>
    </cfRule>
  </conditionalFormatting>
  <conditionalFormatting sqref="I15:I20">
    <cfRule type="cellIs" dxfId="26" priority="9" operator="lessThan">
      <formula>0.105</formula>
    </cfRule>
  </conditionalFormatting>
  <conditionalFormatting sqref="I25:I30">
    <cfRule type="cellIs" dxfId="25" priority="8" operator="lessThan">
      <formula>0.105</formula>
    </cfRule>
  </conditionalFormatting>
  <conditionalFormatting sqref="I35:I40">
    <cfRule type="cellIs" dxfId="24" priority="7" operator="lessThan">
      <formula>0.105</formula>
    </cfRule>
  </conditionalFormatting>
  <conditionalFormatting sqref="I45:I50">
    <cfRule type="cellIs" dxfId="23" priority="6" operator="lessThan">
      <formula>0.105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CAF82-B186-45CA-ACCD-934E077EEE15}">
  <dimension ref="A1:N74"/>
  <sheetViews>
    <sheetView zoomScale="85" zoomScaleNormal="85" workbookViewId="0"/>
  </sheetViews>
  <sheetFormatPr baseColWidth="10" defaultRowHeight="12.75" x14ac:dyDescent="0.2"/>
  <cols>
    <col min="1" max="1" width="36.85546875" customWidth="1"/>
    <col min="2" max="2" width="16.140625" customWidth="1"/>
    <col min="3" max="3" width="16.7109375" bestFit="1" customWidth="1"/>
    <col min="4" max="4" width="14.5703125" bestFit="1" customWidth="1"/>
    <col min="5" max="5" width="14.140625" bestFit="1" customWidth="1"/>
    <col min="6" max="6" width="16.7109375" bestFit="1" customWidth="1"/>
    <col min="7" max="7" width="7.7109375" bestFit="1" customWidth="1"/>
    <col min="8" max="8" width="14.5703125" bestFit="1" customWidth="1"/>
    <col min="9" max="9" width="8.85546875" bestFit="1" customWidth="1"/>
    <col min="10" max="10" width="18" customWidth="1"/>
    <col min="11" max="11" width="17.85546875" customWidth="1"/>
    <col min="12" max="12" width="17.28515625" customWidth="1"/>
    <col min="14" max="14" width="12.140625" customWidth="1"/>
  </cols>
  <sheetData>
    <row r="1" spans="1:14" s="4" customFormat="1" ht="15" x14ac:dyDescent="0.25">
      <c r="A1" s="4" t="s">
        <v>73</v>
      </c>
    </row>
    <row r="2" spans="1:14" s="4" customFormat="1" ht="15" x14ac:dyDescent="0.25"/>
    <row r="3" spans="1:14" x14ac:dyDescent="0.2">
      <c r="A3" s="340" t="s">
        <v>337</v>
      </c>
      <c r="B3" s="332" t="s">
        <v>22</v>
      </c>
      <c r="C3" s="332"/>
      <c r="D3" s="332"/>
      <c r="E3" s="321" t="s">
        <v>62</v>
      </c>
      <c r="F3" s="322"/>
      <c r="G3" s="322"/>
      <c r="H3" s="323"/>
    </row>
    <row r="4" spans="1:14" x14ac:dyDescent="0.2">
      <c r="A4" s="341"/>
      <c r="B4" s="26" t="s">
        <v>436</v>
      </c>
      <c r="C4" s="22" t="s">
        <v>437</v>
      </c>
      <c r="D4" s="27" t="s">
        <v>21</v>
      </c>
      <c r="E4" s="26" t="s">
        <v>436</v>
      </c>
      <c r="F4" s="22" t="s">
        <v>437</v>
      </c>
      <c r="G4" s="27" t="s">
        <v>21</v>
      </c>
      <c r="H4" s="41" t="s">
        <v>63</v>
      </c>
      <c r="J4" s="178"/>
    </row>
    <row r="5" spans="1:14" ht="26.25" customHeight="1" x14ac:dyDescent="0.2">
      <c r="A5" s="198" t="s">
        <v>2</v>
      </c>
      <c r="B5" s="250">
        <v>3647.5166773796082</v>
      </c>
      <c r="C5" s="250">
        <v>5756.5907859802246</v>
      </c>
      <c r="D5" s="234">
        <v>9404.1074633598328</v>
      </c>
      <c r="E5" s="251">
        <f>B5/B$45</f>
        <v>0.40894716130155812</v>
      </c>
      <c r="F5" s="251">
        <f t="shared" ref="F5:F45" si="0">C5/C$45</f>
        <v>0.61027936302930574</v>
      </c>
      <c r="G5" s="252">
        <f t="shared" ref="G5:G45" si="1">D5/D$45</f>
        <v>0.51242956629048875</v>
      </c>
      <c r="H5" s="236" t="s">
        <v>64</v>
      </c>
      <c r="J5" s="178"/>
      <c r="K5" s="259" t="s">
        <v>174</v>
      </c>
      <c r="L5" s="260" t="s">
        <v>175</v>
      </c>
      <c r="M5" s="260" t="s">
        <v>156</v>
      </c>
      <c r="N5" s="260" t="s">
        <v>157</v>
      </c>
    </row>
    <row r="6" spans="1:14" ht="24.75" customHeight="1" x14ac:dyDescent="0.2">
      <c r="A6" s="253" t="s">
        <v>172</v>
      </c>
      <c r="B6" s="254">
        <v>5271.7692904472351</v>
      </c>
      <c r="C6" s="254">
        <v>3676.1233687400818</v>
      </c>
      <c r="D6" s="255">
        <v>8947.8926591873169</v>
      </c>
      <c r="E6" s="256">
        <f t="shared" ref="E6:E45" si="2">B6/B$45</f>
        <v>0.59105283869844183</v>
      </c>
      <c r="F6" s="256">
        <f t="shared" si="0"/>
        <v>0.38972063697069426</v>
      </c>
      <c r="G6" s="257">
        <f t="shared" si="1"/>
        <v>0.4875704337095112</v>
      </c>
      <c r="H6" s="258">
        <f t="shared" ref="H6:H44" si="3">D6/$D$6</f>
        <v>1</v>
      </c>
      <c r="I6" s="53"/>
      <c r="J6" s="249" t="s">
        <v>173</v>
      </c>
      <c r="K6" s="261">
        <v>0.40894716130155812</v>
      </c>
      <c r="L6" s="262">
        <v>0.61027936302930574</v>
      </c>
      <c r="M6" s="262">
        <v>0.20133220172774763</v>
      </c>
      <c r="N6" s="263">
        <v>4.128396367336434E-27</v>
      </c>
    </row>
    <row r="7" spans="1:14" x14ac:dyDescent="0.2">
      <c r="A7" s="29" t="s">
        <v>42</v>
      </c>
      <c r="B7" s="9">
        <v>1593.0957398414612</v>
      </c>
      <c r="C7" s="9">
        <v>1101.5569047927856</v>
      </c>
      <c r="D7" s="10">
        <v>2694.6526446342468</v>
      </c>
      <c r="E7" s="17">
        <f t="shared" si="2"/>
        <v>0.17861247476401007</v>
      </c>
      <c r="F7" s="17">
        <f t="shared" si="0"/>
        <v>0.11678048191903981</v>
      </c>
      <c r="G7" s="18">
        <f t="shared" si="1"/>
        <v>0.14683155114649404</v>
      </c>
      <c r="H7" s="39">
        <f t="shared" si="3"/>
        <v>0.30114941554059566</v>
      </c>
    </row>
    <row r="8" spans="1:14" x14ac:dyDescent="0.2">
      <c r="A8" s="29" t="s">
        <v>43</v>
      </c>
      <c r="B8" s="9">
        <v>1279.2506823539734</v>
      </c>
      <c r="C8" s="9">
        <v>720.65183210372925</v>
      </c>
      <c r="D8" s="10">
        <v>1999.9025144577026</v>
      </c>
      <c r="E8" s="17">
        <f t="shared" si="2"/>
        <v>0.14342523459483369</v>
      </c>
      <c r="F8" s="17">
        <f t="shared" si="0"/>
        <v>7.6399201786805079E-2</v>
      </c>
      <c r="G8" s="18">
        <f t="shared" si="1"/>
        <v>0.10897463497728704</v>
      </c>
      <c r="H8" s="39">
        <f t="shared" si="3"/>
        <v>0.22350542084389977</v>
      </c>
    </row>
    <row r="9" spans="1:14" x14ac:dyDescent="0.2">
      <c r="A9" s="29" t="s">
        <v>56</v>
      </c>
      <c r="B9" s="9">
        <v>398.71186590194702</v>
      </c>
      <c r="C9" s="9">
        <v>562.24707555770874</v>
      </c>
      <c r="D9" s="10">
        <v>960.95894145965576</v>
      </c>
      <c r="E9" s="17">
        <f t="shared" si="2"/>
        <v>4.4702218018365873E-2</v>
      </c>
      <c r="F9" s="17">
        <f t="shared" si="0"/>
        <v>5.9606075869091169E-2</v>
      </c>
      <c r="G9" s="18">
        <f t="shared" si="1"/>
        <v>5.2362627236419192E-2</v>
      </c>
      <c r="H9" s="39">
        <f t="shared" si="3"/>
        <v>0.10739500104228272</v>
      </c>
    </row>
    <row r="10" spans="1:14" x14ac:dyDescent="0.2">
      <c r="A10" s="29" t="s">
        <v>34</v>
      </c>
      <c r="B10" s="9">
        <v>398.84661388397217</v>
      </c>
      <c r="C10" s="9">
        <v>240.57660531997681</v>
      </c>
      <c r="D10" s="10">
        <v>639.42321920394897</v>
      </c>
      <c r="E10" s="17">
        <f t="shared" si="2"/>
        <v>4.4717325503708445E-2</v>
      </c>
      <c r="F10" s="17">
        <f t="shared" si="0"/>
        <v>2.550449439831565E-2</v>
      </c>
      <c r="G10" s="18">
        <f t="shared" si="1"/>
        <v>3.4842154257527368E-2</v>
      </c>
      <c r="H10" s="39">
        <f t="shared" si="3"/>
        <v>7.1460761048291785E-2</v>
      </c>
    </row>
    <row r="11" spans="1:14" x14ac:dyDescent="0.2">
      <c r="A11" s="29" t="s">
        <v>44</v>
      </c>
      <c r="B11" s="9">
        <v>391.69494104385376</v>
      </c>
      <c r="C11" s="9">
        <v>217.77410697937012</v>
      </c>
      <c r="D11" s="10">
        <v>609.46904802322388</v>
      </c>
      <c r="E11" s="17">
        <f t="shared" si="2"/>
        <v>4.3915504274305607E-2</v>
      </c>
      <c r="F11" s="17">
        <f t="shared" si="0"/>
        <v>2.3087109755190863E-2</v>
      </c>
      <c r="G11" s="18">
        <f t="shared" si="1"/>
        <v>3.32099522642458E-2</v>
      </c>
      <c r="H11" s="39">
        <f t="shared" si="3"/>
        <v>6.8113138057981387E-2</v>
      </c>
    </row>
    <row r="12" spans="1:14" x14ac:dyDescent="0.2">
      <c r="A12" s="29" t="s">
        <v>36</v>
      </c>
      <c r="B12" s="9">
        <v>210.35293817520142</v>
      </c>
      <c r="C12" s="9">
        <v>60.312586307525635</v>
      </c>
      <c r="D12" s="10">
        <v>270.66552448272705</v>
      </c>
      <c r="E12" s="17">
        <f t="shared" si="2"/>
        <v>2.3584055823972338E-2</v>
      </c>
      <c r="F12" s="17">
        <f t="shared" si="0"/>
        <v>6.3939800696010797E-3</v>
      </c>
      <c r="G12" s="18">
        <f t="shared" si="1"/>
        <v>1.4748557251271437E-2</v>
      </c>
      <c r="H12" s="39">
        <f t="shared" si="3"/>
        <v>3.0249080402726912E-2</v>
      </c>
    </row>
    <row r="13" spans="1:14" x14ac:dyDescent="0.2">
      <c r="A13" s="29" t="s">
        <v>0</v>
      </c>
      <c r="B13" s="9">
        <v>22.533002376556396</v>
      </c>
      <c r="C13" s="9">
        <v>224.52153587341309</v>
      </c>
      <c r="D13" s="10">
        <v>247.05453824996948</v>
      </c>
      <c r="E13" s="17">
        <f t="shared" si="2"/>
        <v>2.5263235709490871E-3</v>
      </c>
      <c r="F13" s="17">
        <f t="shared" si="0"/>
        <v>2.3802431854786813E-2</v>
      </c>
      <c r="G13" s="18">
        <f t="shared" si="1"/>
        <v>1.3461995237589381E-2</v>
      </c>
      <c r="H13" s="39">
        <f t="shared" si="3"/>
        <v>2.7610360076939944E-2</v>
      </c>
    </row>
    <row r="14" spans="1:14" x14ac:dyDescent="0.2">
      <c r="A14" s="29" t="s">
        <v>37</v>
      </c>
      <c r="B14" s="9">
        <v>165.42168140411377</v>
      </c>
      <c r="C14" s="9">
        <v>52.756669521331787</v>
      </c>
      <c r="D14" s="10">
        <v>218.17835092544556</v>
      </c>
      <c r="E14" s="17">
        <f t="shared" si="2"/>
        <v>1.8546516167416736E-2</v>
      </c>
      <c r="F14" s="17">
        <f t="shared" si="0"/>
        <v>5.5929469138987281E-3</v>
      </c>
      <c r="G14" s="18">
        <f t="shared" si="1"/>
        <v>1.1888532556045106E-2</v>
      </c>
      <c r="H14" s="39">
        <f t="shared" si="3"/>
        <v>2.4383210576562883E-2</v>
      </c>
    </row>
    <row r="15" spans="1:14" x14ac:dyDescent="0.2">
      <c r="A15" s="29" t="s">
        <v>38</v>
      </c>
      <c r="B15" s="9">
        <v>128.31583738327026</v>
      </c>
      <c r="C15" s="9">
        <v>52.352425575256348</v>
      </c>
      <c r="D15" s="10">
        <v>180.66826295852661</v>
      </c>
      <c r="E15" s="17">
        <f t="shared" si="2"/>
        <v>1.4386335166976828E-2</v>
      </c>
      <c r="F15" s="17">
        <f t="shared" si="0"/>
        <v>5.5500913858455275E-3</v>
      </c>
      <c r="G15" s="18">
        <f t="shared" si="1"/>
        <v>9.8446088574595612E-3</v>
      </c>
      <c r="H15" s="39">
        <f t="shared" si="3"/>
        <v>2.0191152245554053E-2</v>
      </c>
    </row>
    <row r="16" spans="1:14" x14ac:dyDescent="0.2">
      <c r="A16" s="29" t="s">
        <v>52</v>
      </c>
      <c r="B16" s="9">
        <v>112.79975986480713</v>
      </c>
      <c r="C16" s="9">
        <v>52.487173557281494</v>
      </c>
      <c r="D16" s="10">
        <v>165.28693342208862</v>
      </c>
      <c r="E16" s="17">
        <f t="shared" si="2"/>
        <v>1.2646725340088007E-2</v>
      </c>
      <c r="F16" s="17">
        <f t="shared" si="0"/>
        <v>5.564376561863261E-3</v>
      </c>
      <c r="G16" s="18">
        <f t="shared" si="1"/>
        <v>9.0064806189172897E-3</v>
      </c>
      <c r="H16" s="39">
        <f t="shared" si="3"/>
        <v>1.8472163191673854E-2</v>
      </c>
    </row>
    <row r="17" spans="1:8" x14ac:dyDescent="0.2">
      <c r="A17" s="29" t="s">
        <v>8</v>
      </c>
      <c r="B17" s="9">
        <v>89.862513542175293</v>
      </c>
      <c r="C17" s="9">
        <v>52.217677593231201</v>
      </c>
      <c r="D17" s="10">
        <v>142.08019113540649</v>
      </c>
      <c r="E17" s="17">
        <f t="shared" si="2"/>
        <v>1.0075079313111206E-2</v>
      </c>
      <c r="F17" s="17">
        <f t="shared" si="0"/>
        <v>5.5358062098277939E-3</v>
      </c>
      <c r="G17" s="18">
        <f t="shared" si="1"/>
        <v>7.7419458471367211E-3</v>
      </c>
      <c r="H17" s="39">
        <f t="shared" si="3"/>
        <v>1.5878620424611887E-2</v>
      </c>
    </row>
    <row r="18" spans="1:8" x14ac:dyDescent="0.2">
      <c r="A18" s="29" t="s">
        <v>50</v>
      </c>
      <c r="B18" s="9">
        <v>119.68193674087524</v>
      </c>
      <c r="C18" s="9">
        <v>15.111833572387695</v>
      </c>
      <c r="D18" s="10">
        <v>134.79377031326294</v>
      </c>
      <c r="E18" s="17">
        <f t="shared" si="2"/>
        <v>1.3418331598805703E-2</v>
      </c>
      <c r="F18" s="17">
        <f t="shared" si="0"/>
        <v>1.6020663114047033E-3</v>
      </c>
      <c r="G18" s="18">
        <f t="shared" si="1"/>
        <v>7.3449089697670703E-3</v>
      </c>
      <c r="H18" s="39">
        <f t="shared" si="3"/>
        <v>1.5064303456396788E-2</v>
      </c>
    </row>
    <row r="19" spans="1:8" x14ac:dyDescent="0.2">
      <c r="A19" s="29" t="s">
        <v>74</v>
      </c>
      <c r="B19" s="9">
        <v>37.644835948944092</v>
      </c>
      <c r="C19" s="9">
        <v>60.177838325500488</v>
      </c>
      <c r="D19" s="10">
        <v>97.82267427444458</v>
      </c>
      <c r="E19" s="17">
        <f t="shared" si="2"/>
        <v>4.2206109418101928E-3</v>
      </c>
      <c r="F19" s="17">
        <f t="shared" si="0"/>
        <v>6.3796948935833462E-3</v>
      </c>
      <c r="G19" s="18">
        <f t="shared" si="1"/>
        <v>5.3303549270501734E-3</v>
      </c>
      <c r="H19" s="39">
        <f t="shared" si="3"/>
        <v>1.0932481870354626E-2</v>
      </c>
    </row>
    <row r="20" spans="1:8" x14ac:dyDescent="0.2">
      <c r="A20" s="29" t="s">
        <v>54</v>
      </c>
      <c r="B20" s="9">
        <v>22.533002376556396</v>
      </c>
      <c r="C20" s="9">
        <v>67.733755111694336</v>
      </c>
      <c r="D20" s="10">
        <v>90.266757488250732</v>
      </c>
      <c r="E20" s="17">
        <f t="shared" si="2"/>
        <v>2.5263235709490871E-3</v>
      </c>
      <c r="F20" s="17">
        <f t="shared" si="0"/>
        <v>7.1807280492856979E-3</v>
      </c>
      <c r="G20" s="18">
        <f t="shared" si="1"/>
        <v>4.918633221746199E-3</v>
      </c>
      <c r="H20" s="39">
        <f t="shared" si="3"/>
        <v>1.0088046529656192E-2</v>
      </c>
    </row>
    <row r="21" spans="1:8" x14ac:dyDescent="0.2">
      <c r="A21" s="29" t="s">
        <v>75</v>
      </c>
      <c r="B21" s="9">
        <v>60.177838325500488</v>
      </c>
      <c r="C21" s="9">
        <v>7.5559167861938477</v>
      </c>
      <c r="D21" s="10">
        <v>67.733755111694336</v>
      </c>
      <c r="E21" s="17">
        <f t="shared" si="2"/>
        <v>6.7469345127592799E-3</v>
      </c>
      <c r="F21" s="17">
        <f t="shared" si="0"/>
        <v>8.0103315570235166E-4</v>
      </c>
      <c r="G21" s="18">
        <f t="shared" si="1"/>
        <v>3.6908105198014398E-3</v>
      </c>
      <c r="H21" s="39">
        <f t="shared" si="3"/>
        <v>7.5697996938025609E-3</v>
      </c>
    </row>
    <row r="22" spans="1:8" x14ac:dyDescent="0.2">
      <c r="A22" s="29" t="s">
        <v>39</v>
      </c>
      <c r="B22" s="9">
        <v>37.510087966918945</v>
      </c>
      <c r="C22" s="9">
        <v>30.088919162750244</v>
      </c>
      <c r="D22" s="10">
        <v>67.599007129669189</v>
      </c>
      <c r="E22" s="17">
        <f t="shared" si="2"/>
        <v>4.2055034564676217E-3</v>
      </c>
      <c r="F22" s="17">
        <f t="shared" si="0"/>
        <v>3.1898474467916731E-3</v>
      </c>
      <c r="G22" s="18">
        <f t="shared" si="1"/>
        <v>3.683468105834278E-3</v>
      </c>
      <c r="H22" s="39">
        <f t="shared" si="3"/>
        <v>7.5547405075608942E-3</v>
      </c>
    </row>
    <row r="23" spans="1:8" x14ac:dyDescent="0.2">
      <c r="A23" s="29" t="s">
        <v>59</v>
      </c>
      <c r="B23" s="9">
        <v>45.200752735137939</v>
      </c>
      <c r="C23" s="9">
        <v>15.111833572387695</v>
      </c>
      <c r="D23" s="10">
        <v>60.312586307525635</v>
      </c>
      <c r="E23" s="17">
        <f t="shared" si="2"/>
        <v>5.0677546272407462E-3</v>
      </c>
      <c r="F23" s="17">
        <f t="shared" si="0"/>
        <v>1.6020663114047033E-3</v>
      </c>
      <c r="G23" s="18">
        <f t="shared" si="1"/>
        <v>3.2864312284646281E-3</v>
      </c>
      <c r="H23" s="39">
        <f t="shared" si="3"/>
        <v>6.7404235393457952E-3</v>
      </c>
    </row>
    <row r="24" spans="1:8" x14ac:dyDescent="0.2">
      <c r="A24" s="29" t="s">
        <v>76</v>
      </c>
      <c r="B24" s="9">
        <v>30.088919162750244</v>
      </c>
      <c r="C24" s="9">
        <v>7.5559167861938477</v>
      </c>
      <c r="D24" s="10">
        <v>37.644835948944092</v>
      </c>
      <c r="E24" s="17">
        <f t="shared" si="2"/>
        <v>3.37346725637964E-3</v>
      </c>
      <c r="F24" s="17">
        <f t="shared" si="0"/>
        <v>8.0103315570235166E-4</v>
      </c>
      <c r="G24" s="18">
        <f t="shared" si="1"/>
        <v>2.0512661125527067E-3</v>
      </c>
      <c r="H24" s="39">
        <f t="shared" si="3"/>
        <v>4.2071175172504966E-3</v>
      </c>
    </row>
    <row r="25" spans="1:8" x14ac:dyDescent="0.2">
      <c r="A25" s="29" t="s">
        <v>61</v>
      </c>
      <c r="B25" s="9">
        <v>0</v>
      </c>
      <c r="C25" s="9">
        <v>30.088919162750244</v>
      </c>
      <c r="D25" s="10">
        <v>30.088919162750244</v>
      </c>
      <c r="E25" s="17">
        <f t="shared" si="2"/>
        <v>0</v>
      </c>
      <c r="F25" s="17">
        <f t="shared" si="0"/>
        <v>3.1898474467916731E-3</v>
      </c>
      <c r="G25" s="18">
        <f t="shared" si="1"/>
        <v>1.6395444072487332E-3</v>
      </c>
      <c r="H25" s="39">
        <f t="shared" si="3"/>
        <v>3.3626821765520643E-3</v>
      </c>
    </row>
    <row r="26" spans="1:8" x14ac:dyDescent="0.2">
      <c r="A26" s="29" t="s">
        <v>40</v>
      </c>
      <c r="B26" s="9">
        <v>7.5559167861938477</v>
      </c>
      <c r="C26" s="9">
        <v>22.667750358581543</v>
      </c>
      <c r="D26" s="10">
        <v>30.223667144775391</v>
      </c>
      <c r="E26" s="17">
        <f t="shared" si="2"/>
        <v>8.4714368543055288E-4</v>
      </c>
      <c r="F26" s="17">
        <f t="shared" si="0"/>
        <v>2.403099467107055E-3</v>
      </c>
      <c r="G26" s="18">
        <f t="shared" si="1"/>
        <v>1.6468868212158949E-3</v>
      </c>
      <c r="H26" s="39">
        <f t="shared" si="3"/>
        <v>3.3777413627937313E-3</v>
      </c>
    </row>
    <row r="27" spans="1:8" x14ac:dyDescent="0.2">
      <c r="A27" s="29" t="s">
        <v>10</v>
      </c>
      <c r="B27" s="9">
        <v>22.667750358581543</v>
      </c>
      <c r="C27" s="9">
        <v>7.5559167861938477</v>
      </c>
      <c r="D27" s="10">
        <v>30.223667144775391</v>
      </c>
      <c r="E27" s="17">
        <f t="shared" si="2"/>
        <v>2.5414310562916586E-3</v>
      </c>
      <c r="F27" s="17">
        <f t="shared" si="0"/>
        <v>8.0103315570235166E-4</v>
      </c>
      <c r="G27" s="18">
        <f t="shared" si="1"/>
        <v>1.6468868212158949E-3</v>
      </c>
      <c r="H27" s="39">
        <f t="shared" si="3"/>
        <v>3.3777413627937313E-3</v>
      </c>
    </row>
    <row r="28" spans="1:8" x14ac:dyDescent="0.2">
      <c r="A28" s="29" t="s">
        <v>1</v>
      </c>
      <c r="B28" s="9">
        <v>7.5559167861938477</v>
      </c>
      <c r="C28" s="9">
        <v>14.977085590362549</v>
      </c>
      <c r="D28" s="10">
        <v>22.533002376556396</v>
      </c>
      <c r="E28" s="17">
        <f t="shared" si="2"/>
        <v>8.4714368543055288E-4</v>
      </c>
      <c r="F28" s="17">
        <f t="shared" si="0"/>
        <v>1.5877811353869698E-3</v>
      </c>
      <c r="G28" s="18">
        <f t="shared" si="1"/>
        <v>1.2278227019447594E-3</v>
      </c>
      <c r="H28" s="39">
        <f t="shared" si="3"/>
        <v>2.5182468358536316E-3</v>
      </c>
    </row>
    <row r="29" spans="1:8" x14ac:dyDescent="0.2">
      <c r="A29" s="29" t="s">
        <v>7</v>
      </c>
      <c r="B29" s="9">
        <v>7.4211688041687012</v>
      </c>
      <c r="C29" s="9">
        <v>14.977085590362549</v>
      </c>
      <c r="D29" s="10">
        <v>22.39825439453125</v>
      </c>
      <c r="E29" s="17">
        <f t="shared" si="2"/>
        <v>8.3203620008798153E-4</v>
      </c>
      <c r="F29" s="17">
        <f t="shared" si="0"/>
        <v>1.5877811353869698E-3</v>
      </c>
      <c r="G29" s="18">
        <f t="shared" si="1"/>
        <v>1.2204802879775974E-3</v>
      </c>
      <c r="H29" s="39">
        <f t="shared" si="3"/>
        <v>2.5031876496119645E-3</v>
      </c>
    </row>
    <row r="30" spans="1:8" x14ac:dyDescent="0.2">
      <c r="A30" s="29" t="s">
        <v>77</v>
      </c>
      <c r="B30" s="9">
        <v>7.5559167861938477</v>
      </c>
      <c r="C30" s="9">
        <v>7.5559167861938477</v>
      </c>
      <c r="D30" s="10">
        <v>15.111833572387695</v>
      </c>
      <c r="E30" s="17">
        <f t="shared" si="2"/>
        <v>8.4714368543055288E-4</v>
      </c>
      <c r="F30" s="17">
        <f t="shared" si="0"/>
        <v>8.0103315570235166E-4</v>
      </c>
      <c r="G30" s="18">
        <f t="shared" si="1"/>
        <v>8.2344341060794747E-4</v>
      </c>
      <c r="H30" s="39">
        <f t="shared" si="3"/>
        <v>1.6888706813968657E-3</v>
      </c>
    </row>
    <row r="31" spans="1:8" x14ac:dyDescent="0.2">
      <c r="A31" s="29" t="s">
        <v>3</v>
      </c>
      <c r="B31" s="9">
        <v>7.4211688041687012</v>
      </c>
      <c r="C31" s="9">
        <v>7.4211688041687012</v>
      </c>
      <c r="D31" s="10">
        <v>14.842337608337402</v>
      </c>
      <c r="E31" s="17">
        <f t="shared" si="2"/>
        <v>8.3203620008798153E-4</v>
      </c>
      <c r="F31" s="17">
        <f t="shared" si="0"/>
        <v>7.8674797968461812E-4</v>
      </c>
      <c r="G31" s="18">
        <f t="shared" si="1"/>
        <v>8.0875858267362378E-4</v>
      </c>
      <c r="H31" s="39">
        <f t="shared" si="3"/>
        <v>1.6587523089135316E-3</v>
      </c>
    </row>
    <row r="32" spans="1:8" x14ac:dyDescent="0.2">
      <c r="A32" s="29" t="s">
        <v>58</v>
      </c>
      <c r="B32" s="9">
        <v>7.4211688041687012</v>
      </c>
      <c r="C32" s="9">
        <v>0</v>
      </c>
      <c r="D32" s="10">
        <v>7.4211688041687012</v>
      </c>
      <c r="E32" s="17">
        <f t="shared" si="2"/>
        <v>8.3203620008798153E-4</v>
      </c>
      <c r="F32" s="17">
        <f t="shared" si="0"/>
        <v>0</v>
      </c>
      <c r="G32" s="18">
        <f t="shared" si="1"/>
        <v>4.0437929133681189E-4</v>
      </c>
      <c r="H32" s="39">
        <f t="shared" si="3"/>
        <v>8.2937615445676579E-4</v>
      </c>
    </row>
    <row r="33" spans="1:8" x14ac:dyDescent="0.2">
      <c r="A33" s="29" t="s">
        <v>78</v>
      </c>
      <c r="B33" s="9">
        <v>0</v>
      </c>
      <c r="C33" s="9">
        <v>7.5559167861938477</v>
      </c>
      <c r="D33" s="10">
        <v>7.5559167861938477</v>
      </c>
      <c r="E33" s="17">
        <f t="shared" si="2"/>
        <v>0</v>
      </c>
      <c r="F33" s="17">
        <f t="shared" si="0"/>
        <v>8.0103315570235166E-4</v>
      </c>
      <c r="G33" s="18">
        <f t="shared" si="1"/>
        <v>4.1172170530397374E-4</v>
      </c>
      <c r="H33" s="39">
        <f t="shared" si="3"/>
        <v>8.4443534069843283E-4</v>
      </c>
    </row>
    <row r="34" spans="1:8" x14ac:dyDescent="0.2">
      <c r="A34" s="29" t="s">
        <v>79</v>
      </c>
      <c r="B34" s="9">
        <v>7.5559167861938477</v>
      </c>
      <c r="C34" s="9">
        <v>0</v>
      </c>
      <c r="D34" s="10">
        <v>7.5559167861938477</v>
      </c>
      <c r="E34" s="17">
        <f t="shared" si="2"/>
        <v>8.4714368543055288E-4</v>
      </c>
      <c r="F34" s="17">
        <f t="shared" si="0"/>
        <v>0</v>
      </c>
      <c r="G34" s="18">
        <f t="shared" si="1"/>
        <v>4.1172170530397374E-4</v>
      </c>
      <c r="H34" s="39">
        <f t="shared" si="3"/>
        <v>8.4443534069843283E-4</v>
      </c>
    </row>
    <row r="35" spans="1:8" x14ac:dyDescent="0.2">
      <c r="A35" s="29" t="s">
        <v>57</v>
      </c>
      <c r="B35" s="9">
        <v>7.5559167861938477</v>
      </c>
      <c r="C35" s="9">
        <v>0</v>
      </c>
      <c r="D35" s="10">
        <v>7.5559167861938477</v>
      </c>
      <c r="E35" s="17">
        <f t="shared" si="2"/>
        <v>8.4714368543055288E-4</v>
      </c>
      <c r="F35" s="17">
        <f t="shared" si="0"/>
        <v>0</v>
      </c>
      <c r="G35" s="18">
        <f t="shared" si="1"/>
        <v>4.1172170530397374E-4</v>
      </c>
      <c r="H35" s="39">
        <f t="shared" si="3"/>
        <v>8.4443534069843283E-4</v>
      </c>
    </row>
    <row r="36" spans="1:8" x14ac:dyDescent="0.2">
      <c r="A36" s="29" t="s">
        <v>80</v>
      </c>
      <c r="B36" s="9">
        <v>0</v>
      </c>
      <c r="C36" s="9">
        <v>7.5559167861938477</v>
      </c>
      <c r="D36" s="10">
        <v>7.5559167861938477</v>
      </c>
      <c r="E36" s="17">
        <f t="shared" si="2"/>
        <v>0</v>
      </c>
      <c r="F36" s="17">
        <f t="shared" si="0"/>
        <v>8.0103315570235166E-4</v>
      </c>
      <c r="G36" s="18">
        <f t="shared" si="1"/>
        <v>4.1172170530397374E-4</v>
      </c>
      <c r="H36" s="39">
        <f t="shared" si="3"/>
        <v>8.4443534069843283E-4</v>
      </c>
    </row>
    <row r="37" spans="1:8" x14ac:dyDescent="0.2">
      <c r="A37" s="29" t="s">
        <v>11</v>
      </c>
      <c r="B37" s="9">
        <v>0</v>
      </c>
      <c r="C37" s="9">
        <v>7.5559167861938477</v>
      </c>
      <c r="D37" s="10">
        <v>7.5559167861938477</v>
      </c>
      <c r="E37" s="17">
        <f t="shared" si="2"/>
        <v>0</v>
      </c>
      <c r="F37" s="17">
        <f t="shared" si="0"/>
        <v>8.0103315570235166E-4</v>
      </c>
      <c r="G37" s="18">
        <f t="shared" si="1"/>
        <v>4.1172170530397374E-4</v>
      </c>
      <c r="H37" s="39">
        <f t="shared" si="3"/>
        <v>8.4443534069843283E-4</v>
      </c>
    </row>
    <row r="38" spans="1:8" x14ac:dyDescent="0.2">
      <c r="A38" s="29" t="s">
        <v>81</v>
      </c>
      <c r="B38" s="9">
        <v>7.5559167861938477</v>
      </c>
      <c r="C38" s="9">
        <v>0</v>
      </c>
      <c r="D38" s="10">
        <v>7.5559167861938477</v>
      </c>
      <c r="E38" s="17">
        <f t="shared" si="2"/>
        <v>8.4714368543055288E-4</v>
      </c>
      <c r="F38" s="17">
        <f t="shared" si="0"/>
        <v>0</v>
      </c>
      <c r="G38" s="18">
        <f t="shared" si="1"/>
        <v>4.1172170530397374E-4</v>
      </c>
      <c r="H38" s="39">
        <f t="shared" si="3"/>
        <v>8.4443534069843283E-4</v>
      </c>
    </row>
    <row r="39" spans="1:8" x14ac:dyDescent="0.2">
      <c r="A39" s="29" t="s">
        <v>82</v>
      </c>
      <c r="B39" s="9">
        <v>0</v>
      </c>
      <c r="C39" s="9">
        <v>7.4211688041687012</v>
      </c>
      <c r="D39" s="10">
        <v>7.4211688041687012</v>
      </c>
      <c r="E39" s="17">
        <f t="shared" si="2"/>
        <v>0</v>
      </c>
      <c r="F39" s="17">
        <f t="shared" si="0"/>
        <v>7.8674797968461812E-4</v>
      </c>
      <c r="G39" s="18">
        <f t="shared" si="1"/>
        <v>4.0437929133681189E-4</v>
      </c>
      <c r="H39" s="39">
        <f t="shared" si="3"/>
        <v>8.2937615445676579E-4</v>
      </c>
    </row>
    <row r="40" spans="1:8" x14ac:dyDescent="0.2">
      <c r="A40" s="29" t="s">
        <v>55</v>
      </c>
      <c r="B40" s="9">
        <v>7.5559167861938477</v>
      </c>
      <c r="C40" s="9">
        <v>0</v>
      </c>
      <c r="D40" s="10">
        <v>7.5559167861938477</v>
      </c>
      <c r="E40" s="17">
        <f t="shared" si="2"/>
        <v>8.4714368543055288E-4</v>
      </c>
      <c r="F40" s="17">
        <f t="shared" si="0"/>
        <v>0</v>
      </c>
      <c r="G40" s="18">
        <f t="shared" si="1"/>
        <v>4.1172170530397374E-4</v>
      </c>
      <c r="H40" s="39">
        <f t="shared" si="3"/>
        <v>8.4443534069843283E-4</v>
      </c>
    </row>
    <row r="41" spans="1:8" x14ac:dyDescent="0.2">
      <c r="A41" s="29" t="s">
        <v>48</v>
      </c>
      <c r="B41" s="9">
        <v>7.5559167861938477</v>
      </c>
      <c r="C41" s="9">
        <v>0</v>
      </c>
      <c r="D41" s="10">
        <v>7.5559167861938477</v>
      </c>
      <c r="E41" s="17">
        <f t="shared" si="2"/>
        <v>8.4714368543055288E-4</v>
      </c>
      <c r="F41" s="17">
        <f t="shared" si="0"/>
        <v>0</v>
      </c>
      <c r="G41" s="18">
        <f t="shared" si="1"/>
        <v>4.1172170530397374E-4</v>
      </c>
      <c r="H41" s="39">
        <f t="shared" si="3"/>
        <v>8.4443534069843283E-4</v>
      </c>
    </row>
    <row r="42" spans="1:8" x14ac:dyDescent="0.2">
      <c r="A42" s="29" t="s">
        <v>5</v>
      </c>
      <c r="B42" s="55">
        <v>7.5559167861938477</v>
      </c>
      <c r="C42" s="9">
        <v>0</v>
      </c>
      <c r="D42" s="10">
        <v>7.5559167861938477</v>
      </c>
      <c r="E42" s="16">
        <f t="shared" si="2"/>
        <v>8.4714368543055288E-4</v>
      </c>
      <c r="F42" s="17">
        <f t="shared" si="0"/>
        <v>0</v>
      </c>
      <c r="G42" s="18">
        <f t="shared" si="1"/>
        <v>4.1172170530397374E-4</v>
      </c>
      <c r="H42" s="39">
        <f t="shared" si="3"/>
        <v>8.4443534069843283E-4</v>
      </c>
    </row>
    <row r="43" spans="1:8" x14ac:dyDescent="0.2">
      <c r="A43" s="29" t="s">
        <v>83</v>
      </c>
      <c r="B43" s="55">
        <v>7.5559167861938477</v>
      </c>
      <c r="C43" s="9">
        <v>0</v>
      </c>
      <c r="D43" s="10">
        <v>7.5559167861938477</v>
      </c>
      <c r="E43" s="16">
        <f t="shared" si="2"/>
        <v>8.4714368543055288E-4</v>
      </c>
      <c r="F43" s="17">
        <f t="shared" si="0"/>
        <v>0</v>
      </c>
      <c r="G43" s="18">
        <f t="shared" si="1"/>
        <v>4.1172170530397374E-4</v>
      </c>
      <c r="H43" s="39">
        <f t="shared" si="3"/>
        <v>8.4443534069843283E-4</v>
      </c>
    </row>
    <row r="44" spans="1:8" x14ac:dyDescent="0.2">
      <c r="A44" s="29" t="s">
        <v>84</v>
      </c>
      <c r="B44" s="36">
        <v>7.5559167861938477</v>
      </c>
      <c r="C44" s="11">
        <v>0</v>
      </c>
      <c r="D44" s="12">
        <v>7.5559167861938477</v>
      </c>
      <c r="E44" s="19">
        <f t="shared" si="2"/>
        <v>8.4714368543055288E-4</v>
      </c>
      <c r="F44" s="20">
        <f t="shared" si="0"/>
        <v>0</v>
      </c>
      <c r="G44" s="21">
        <f t="shared" si="1"/>
        <v>4.1172170530397374E-4</v>
      </c>
      <c r="H44" s="40">
        <f t="shared" si="3"/>
        <v>8.4443534069843283E-4</v>
      </c>
    </row>
    <row r="45" spans="1:8" x14ac:dyDescent="0.2">
      <c r="A45" s="48" t="s">
        <v>21</v>
      </c>
      <c r="B45" s="36">
        <f>SUM(B5:B6)</f>
        <v>8919.2859678268433</v>
      </c>
      <c r="C45" s="11">
        <f>SUM(C5:C6)</f>
        <v>9432.7141547203064</v>
      </c>
      <c r="D45" s="62">
        <f>SUM(D5:D6)</f>
        <v>18352.00012254715</v>
      </c>
      <c r="E45" s="19">
        <f t="shared" si="2"/>
        <v>1</v>
      </c>
      <c r="F45" s="20">
        <f t="shared" si="0"/>
        <v>1</v>
      </c>
      <c r="G45" s="115">
        <f t="shared" si="1"/>
        <v>1</v>
      </c>
      <c r="H45" s="40"/>
    </row>
    <row r="46" spans="1:8" x14ac:dyDescent="0.2">
      <c r="F46" s="17"/>
    </row>
    <row r="49" ht="18.75" customHeight="1" x14ac:dyDescent="0.2"/>
    <row r="74" ht="18.75" customHeight="1" x14ac:dyDescent="0.2"/>
  </sheetData>
  <mergeCells count="3">
    <mergeCell ref="B3:D3"/>
    <mergeCell ref="E3:H3"/>
    <mergeCell ref="A3:A4"/>
  </mergeCells>
  <conditionalFormatting sqref="N6">
    <cfRule type="cellIs" dxfId="21" priority="1" operator="lessThan">
      <formula>0.105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INTRO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Diego Armas</cp:lastModifiedBy>
  <cp:lastPrinted>2021-05-17T14:21:36Z</cp:lastPrinted>
  <dcterms:created xsi:type="dcterms:W3CDTF">2020-08-26T08:14:06Z</dcterms:created>
  <dcterms:modified xsi:type="dcterms:W3CDTF">2021-05-20T21:34:58Z</dcterms:modified>
</cp:coreProperties>
</file>