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drawings/drawing12.xml" ContentType="application/vnd.openxmlformats-officedocument.drawingml.chartshapes+xml"/>
  <Override PartName="/xl/charts/chart3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bca6b81cff462d/Minciencia/GBARD/2020/Informe final/Aprobación/Productos finales/"/>
    </mc:Choice>
  </mc:AlternateContent>
  <xr:revisionPtr revIDLastSave="3" documentId="11_03D660A54F8861E037B90B508D034550AD9C7AB9" xr6:coauthVersionLast="45" xr6:coauthVersionMax="45" xr10:uidLastSave="{BF0EE49B-BADB-4E6C-8A4D-12241B94A268}"/>
  <bookViews>
    <workbookView xWindow="-108" yWindow="-108" windowWidth="23256" windowHeight="12576" tabRatio="734" activeTab="7" xr2:uid="{00000000-000D-0000-FFFF-FFFF00000000}"/>
  </bookViews>
  <sheets>
    <sheet name="Carátula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" sheetId="15" r:id="rId15"/>
    <sheet name="15" sheetId="16" r:id="rId16"/>
  </sheets>
  <externalReferences>
    <externalReference r:id="rId17"/>
    <externalReference r:id="rId18"/>
    <externalReference r:id="rId19"/>
  </externalReferences>
  <definedNames>
    <definedName name="_xlnm._FilterDatabase" localSheetId="13" hidden="1">'13.'!$F$3:$I$39</definedName>
    <definedName name="_xlnm._FilterDatabase" localSheetId="6" hidden="1">'6.'!$A$1:$I$1</definedName>
    <definedName name="Cuadrante">[1]Listas!$E$2:$E$6</definedName>
    <definedName name="DG">[1]Listas!$D$2:$D$19</definedName>
    <definedName name="FGSD">'[2]LISTAS (Proteg)'!$D$2:$D$18</definedName>
    <definedName name="GeoDestino">'[3]LISTAS (Proteg)'!$D$2:$D$19</definedName>
    <definedName name="NABS">'[3]LISTAS (Proteg)'!$A$2:$A$15</definedName>
    <definedName name="OSE">[1]Listas!$A$2:$A$17</definedName>
    <definedName name="OSESubcateg">[1]Listas!$B$2:$B$14</definedName>
    <definedName name="SE">[1]Listas!$C$2:$C$6</definedName>
    <definedName name="Z_A940DDCF_0BD5_4E39_979F_75E9626029AB_.wvu.Cols" localSheetId="11" hidden="1">'11.'!$L:$M</definedName>
    <definedName name="Z_A940DDCF_0BD5_4E39_979F_75E9626029AB_.wvu.FilterData" localSheetId="13" hidden="1">'13.'!$F$3:$I$39</definedName>
    <definedName name="Z_A940DDCF_0BD5_4E39_979F_75E9626029AB_.wvu.FilterData" localSheetId="6" hidden="1">'6.'!$A$1:$I$1</definedName>
    <definedName name="Z_D8BF8DC6_9944_4951_B65A_9BA1998D7324_.wvu.Cols" localSheetId="11" hidden="1">'11.'!$L:$M</definedName>
    <definedName name="Z_D8BF8DC6_9944_4951_B65A_9BA1998D7324_.wvu.FilterData" localSheetId="13" hidden="1">'13.'!$F$3:$I$39</definedName>
    <definedName name="Z_D8BF8DC6_9944_4951_B65A_9BA1998D7324_.wvu.FilterData" localSheetId="6" hidden="1">'6.'!$A$1:$I$1</definedName>
  </definedNames>
  <calcPr calcId="191029"/>
  <customWorkbookViews>
    <customWorkbookView name="SANTIAGO CREATIVO - Vista personalizada" guid="{D8BF8DC6-9944-4951-B65A-9BA1998D7324}" mergeInterval="0" personalView="1" maximized="1" windowWidth="1362" windowHeight="521" tabRatio="734" activeSheetId="3" showComments="commIndAndComment"/>
    <customWorkbookView name="KRD y Asociados Ltda. - Vista personalizada" guid="{A940DDCF-0BD5-4E39-979F-75E9626029AB}" mergeInterval="0" personalView="1" maximized="1" windowWidth="1362" windowHeight="521" tabRatio="734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4" l="1"/>
  <c r="G28" i="14"/>
  <c r="I83" i="7"/>
  <c r="F83" i="7"/>
  <c r="I75" i="7"/>
  <c r="F75" i="7"/>
  <c r="F45" i="7"/>
  <c r="I82" i="7"/>
  <c r="I81" i="7"/>
  <c r="I80" i="7"/>
  <c r="I79" i="7"/>
  <c r="I78" i="7"/>
  <c r="I77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H86" i="7"/>
  <c r="G86" i="7"/>
  <c r="F3" i="7"/>
  <c r="F4" i="7"/>
  <c r="F5" i="7"/>
  <c r="F6" i="7"/>
  <c r="F7" i="7"/>
  <c r="F8" i="7"/>
  <c r="F9" i="7"/>
  <c r="F11" i="7"/>
  <c r="F12" i="7"/>
  <c r="F13" i="7"/>
  <c r="F14" i="7"/>
  <c r="F15" i="7"/>
  <c r="F16" i="7"/>
  <c r="F17" i="7"/>
  <c r="F18" i="7"/>
  <c r="F19" i="7"/>
  <c r="F20" i="7"/>
  <c r="F21" i="7"/>
  <c r="F23" i="7"/>
  <c r="F24" i="7"/>
  <c r="F25" i="7"/>
  <c r="F26" i="7"/>
  <c r="F27" i="7"/>
  <c r="F28" i="7"/>
  <c r="F31" i="7"/>
  <c r="F32" i="7"/>
  <c r="F33" i="7"/>
  <c r="F34" i="7"/>
  <c r="F35" i="7"/>
  <c r="F36" i="7"/>
  <c r="F37" i="7"/>
  <c r="F39" i="7"/>
  <c r="F40" i="7"/>
  <c r="F41" i="7"/>
  <c r="F42" i="7"/>
  <c r="F44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7" i="7"/>
  <c r="F78" i="7"/>
  <c r="F79" i="7"/>
  <c r="F80" i="7"/>
  <c r="F81" i="7"/>
  <c r="F82" i="7"/>
  <c r="F2" i="7"/>
  <c r="E86" i="7"/>
  <c r="D86" i="7"/>
  <c r="I64" i="4"/>
  <c r="S6" i="12" l="1"/>
  <c r="S5" i="12"/>
  <c r="S4" i="12"/>
  <c r="S3" i="12"/>
  <c r="R6" i="12"/>
  <c r="R5" i="12"/>
  <c r="R4" i="12"/>
  <c r="R3" i="12"/>
  <c r="O7" i="12"/>
  <c r="N7" i="12"/>
  <c r="U3" i="12"/>
  <c r="U4" i="12"/>
  <c r="U5" i="12"/>
  <c r="U6" i="12"/>
  <c r="T4" i="12"/>
  <c r="T5" i="12"/>
  <c r="T6" i="12"/>
  <c r="T3" i="12"/>
  <c r="P7" i="12"/>
  <c r="Q7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E18" i="12"/>
  <c r="B18" i="12"/>
  <c r="C18" i="12"/>
  <c r="D18" i="12"/>
  <c r="I18" i="12" l="1"/>
  <c r="H18" i="12"/>
  <c r="T7" i="12"/>
  <c r="U7" i="12"/>
  <c r="D3" i="14"/>
  <c r="I3" i="14"/>
  <c r="D4" i="14"/>
  <c r="I4" i="14"/>
  <c r="D5" i="14"/>
  <c r="I5" i="14"/>
  <c r="D6" i="14"/>
  <c r="I6" i="14"/>
  <c r="D7" i="14"/>
  <c r="I7" i="14"/>
  <c r="D8" i="14"/>
  <c r="I8" i="14"/>
  <c r="D9" i="14"/>
  <c r="I9" i="14"/>
  <c r="D10" i="14"/>
  <c r="I10" i="14"/>
  <c r="D11" i="14"/>
  <c r="I11" i="14"/>
  <c r="D12" i="14"/>
  <c r="I12" i="14"/>
  <c r="D13" i="14"/>
  <c r="I13" i="14"/>
  <c r="D14" i="14"/>
  <c r="I14" i="14"/>
  <c r="D15" i="14"/>
  <c r="I15" i="14"/>
  <c r="D16" i="14"/>
  <c r="I16" i="14"/>
  <c r="D17" i="14"/>
  <c r="I17" i="14"/>
  <c r="D18" i="14"/>
  <c r="I18" i="14"/>
  <c r="D19" i="14"/>
  <c r="I19" i="14"/>
  <c r="D20" i="14"/>
  <c r="I20" i="14"/>
  <c r="D21" i="14"/>
  <c r="I21" i="14"/>
  <c r="D22" i="14"/>
  <c r="I22" i="14"/>
  <c r="D23" i="14"/>
  <c r="I23" i="14"/>
  <c r="D24" i="14"/>
  <c r="I24" i="14"/>
  <c r="D25" i="14"/>
  <c r="I25" i="14"/>
  <c r="D26" i="14"/>
  <c r="I26" i="14"/>
  <c r="D27" i="14"/>
  <c r="I27" i="14"/>
  <c r="D28" i="14"/>
  <c r="D29" i="14"/>
  <c r="I29" i="14"/>
  <c r="D30" i="14"/>
  <c r="I30" i="14"/>
  <c r="D31" i="14"/>
  <c r="D33" i="14"/>
  <c r="D34" i="14"/>
  <c r="D35" i="14"/>
  <c r="D36" i="14"/>
  <c r="D37" i="14"/>
  <c r="D38" i="14"/>
  <c r="D39" i="14"/>
  <c r="J8" i="13" l="1"/>
  <c r="I8" i="13"/>
  <c r="H8" i="13"/>
  <c r="C11" i="11" l="1"/>
  <c r="D11" i="11"/>
  <c r="D14" i="11" s="1"/>
  <c r="E11" i="11"/>
  <c r="F11" i="11"/>
  <c r="G11" i="11"/>
  <c r="H11" i="11"/>
  <c r="H14" i="11" s="1"/>
  <c r="I11" i="11"/>
  <c r="J11" i="11"/>
  <c r="C12" i="11"/>
  <c r="D12" i="11"/>
  <c r="E12" i="11"/>
  <c r="F12" i="11"/>
  <c r="G12" i="11"/>
  <c r="H12" i="11"/>
  <c r="I12" i="11"/>
  <c r="J12" i="11"/>
  <c r="C13" i="11"/>
  <c r="D13" i="11"/>
  <c r="E13" i="11"/>
  <c r="F13" i="11"/>
  <c r="G13" i="11"/>
  <c r="H13" i="11"/>
  <c r="I13" i="11"/>
  <c r="J13" i="11"/>
  <c r="B12" i="11"/>
  <c r="B13" i="11"/>
  <c r="B11" i="11"/>
  <c r="I6" i="11"/>
  <c r="I17" i="11" s="1"/>
  <c r="J6" i="11"/>
  <c r="J18" i="11" s="1"/>
  <c r="C6" i="11"/>
  <c r="C19" i="11" s="1"/>
  <c r="D6" i="11"/>
  <c r="D19" i="11" s="1"/>
  <c r="E6" i="11"/>
  <c r="E17" i="11" s="1"/>
  <c r="F6" i="11"/>
  <c r="F18" i="11" s="1"/>
  <c r="G6" i="11"/>
  <c r="G19" i="11" s="1"/>
  <c r="H6" i="11"/>
  <c r="H19" i="11" s="1"/>
  <c r="B6" i="11"/>
  <c r="B19" i="11" s="1"/>
  <c r="A43" i="10"/>
  <c r="J22" i="10"/>
  <c r="J23" i="10"/>
  <c r="J24" i="10"/>
  <c r="J25" i="10"/>
  <c r="I22" i="10"/>
  <c r="I23" i="10"/>
  <c r="I24" i="10"/>
  <c r="I25" i="10"/>
  <c r="I21" i="10"/>
  <c r="J21" i="10"/>
  <c r="H22" i="10"/>
  <c r="H23" i="10"/>
  <c r="H24" i="10"/>
  <c r="H25" i="10"/>
  <c r="H21" i="10"/>
  <c r="G22" i="10"/>
  <c r="G23" i="10"/>
  <c r="G24" i="10"/>
  <c r="G25" i="10"/>
  <c r="E26" i="10"/>
  <c r="E27" i="10"/>
  <c r="E28" i="10"/>
  <c r="E29" i="10"/>
  <c r="E30" i="10"/>
  <c r="F26" i="10"/>
  <c r="F27" i="10"/>
  <c r="F28" i="10"/>
  <c r="F29" i="10"/>
  <c r="F30" i="10"/>
  <c r="G21" i="10"/>
  <c r="F22" i="10"/>
  <c r="F23" i="10"/>
  <c r="F24" i="10"/>
  <c r="F25" i="10"/>
  <c r="E22" i="10"/>
  <c r="E23" i="10"/>
  <c r="E24" i="10"/>
  <c r="E25" i="10"/>
  <c r="D22" i="10"/>
  <c r="D23" i="10"/>
  <c r="D24" i="10"/>
  <c r="D25" i="10"/>
  <c r="D21" i="10"/>
  <c r="C22" i="10"/>
  <c r="C23" i="10"/>
  <c r="C24" i="10"/>
  <c r="C25" i="10"/>
  <c r="B22" i="10"/>
  <c r="B23" i="10"/>
  <c r="B24" i="10"/>
  <c r="B25" i="10"/>
  <c r="C21" i="10"/>
  <c r="B21" i="10"/>
  <c r="D45" i="9"/>
  <c r="C45" i="9"/>
  <c r="D46" i="9"/>
  <c r="C46" i="9"/>
  <c r="D37" i="9"/>
  <c r="C37" i="9"/>
  <c r="F37" i="9"/>
  <c r="D62" i="9"/>
  <c r="D63" i="9"/>
  <c r="D64" i="9"/>
  <c r="D65" i="9"/>
  <c r="D66" i="9"/>
  <c r="D67" i="9"/>
  <c r="D61" i="9"/>
  <c r="C62" i="9"/>
  <c r="C63" i="9"/>
  <c r="C64" i="9"/>
  <c r="C65" i="9"/>
  <c r="C66" i="9"/>
  <c r="C67" i="9"/>
  <c r="C61" i="9"/>
  <c r="F58" i="9"/>
  <c r="D54" i="9"/>
  <c r="D55" i="9"/>
  <c r="D56" i="9"/>
  <c r="D57" i="9"/>
  <c r="D58" i="9"/>
  <c r="D53" i="9"/>
  <c r="C54" i="9"/>
  <c r="C55" i="9"/>
  <c r="C56" i="9"/>
  <c r="C57" i="9"/>
  <c r="C58" i="9"/>
  <c r="C53" i="9"/>
  <c r="F40" i="9"/>
  <c r="F41" i="9"/>
  <c r="F42" i="9"/>
  <c r="F43" i="9"/>
  <c r="F44" i="9"/>
  <c r="F39" i="9"/>
  <c r="E40" i="9"/>
  <c r="E41" i="9"/>
  <c r="E42" i="9"/>
  <c r="E43" i="9"/>
  <c r="E44" i="9"/>
  <c r="E39" i="9"/>
  <c r="F32" i="9"/>
  <c r="F33" i="9"/>
  <c r="F34" i="9"/>
  <c r="F35" i="9"/>
  <c r="F36" i="9"/>
  <c r="F31" i="9"/>
  <c r="E32" i="9"/>
  <c r="E33" i="9"/>
  <c r="E34" i="9"/>
  <c r="E35" i="9"/>
  <c r="E36" i="9"/>
  <c r="E31" i="9"/>
  <c r="D40" i="9"/>
  <c r="D41" i="9"/>
  <c r="D42" i="9"/>
  <c r="D43" i="9"/>
  <c r="D44" i="9"/>
  <c r="D39" i="9"/>
  <c r="D32" i="9"/>
  <c r="D33" i="9"/>
  <c r="D34" i="9"/>
  <c r="D35" i="9"/>
  <c r="D36" i="9"/>
  <c r="D31" i="9"/>
  <c r="C40" i="9"/>
  <c r="C31" i="9"/>
  <c r="C32" i="9"/>
  <c r="C33" i="9"/>
  <c r="C34" i="9"/>
  <c r="C35" i="9"/>
  <c r="C36" i="9"/>
  <c r="G19" i="9"/>
  <c r="E46" i="9" s="1"/>
  <c r="I19" i="9"/>
  <c r="F63" i="9" s="1"/>
  <c r="I10" i="9"/>
  <c r="F55" i="9" s="1"/>
  <c r="G10" i="9"/>
  <c r="E37" i="9" s="1"/>
  <c r="F29" i="8"/>
  <c r="F45" i="8" s="1"/>
  <c r="G29" i="8"/>
  <c r="G45" i="8" s="1"/>
  <c r="H29" i="8"/>
  <c r="I29" i="8"/>
  <c r="J29" i="8"/>
  <c r="K29" i="8"/>
  <c r="F30" i="8"/>
  <c r="G30" i="8"/>
  <c r="H30" i="8"/>
  <c r="I30" i="8"/>
  <c r="J30" i="8"/>
  <c r="K30" i="8"/>
  <c r="F31" i="8"/>
  <c r="G31" i="8"/>
  <c r="H31" i="8"/>
  <c r="I31" i="8"/>
  <c r="J31" i="8"/>
  <c r="K31" i="8"/>
  <c r="F32" i="8"/>
  <c r="G32" i="8"/>
  <c r="H32" i="8"/>
  <c r="I32" i="8"/>
  <c r="J32" i="8"/>
  <c r="K32" i="8"/>
  <c r="F33" i="8"/>
  <c r="G33" i="8"/>
  <c r="H33" i="8"/>
  <c r="I33" i="8"/>
  <c r="J33" i="8"/>
  <c r="K33" i="8"/>
  <c r="F34" i="8"/>
  <c r="G34" i="8"/>
  <c r="H34" i="8"/>
  <c r="I34" i="8"/>
  <c r="J34" i="8"/>
  <c r="K34" i="8"/>
  <c r="F35" i="8"/>
  <c r="G35" i="8"/>
  <c r="H35" i="8"/>
  <c r="I35" i="8"/>
  <c r="J35" i="8"/>
  <c r="K35" i="8"/>
  <c r="F36" i="8"/>
  <c r="G36" i="8"/>
  <c r="H36" i="8"/>
  <c r="I36" i="8"/>
  <c r="J36" i="8"/>
  <c r="K36" i="8"/>
  <c r="F37" i="8"/>
  <c r="G37" i="8"/>
  <c r="H37" i="8"/>
  <c r="I37" i="8"/>
  <c r="J37" i="8"/>
  <c r="K37" i="8"/>
  <c r="F38" i="8"/>
  <c r="G38" i="8"/>
  <c r="H38" i="8"/>
  <c r="I38" i="8"/>
  <c r="J38" i="8"/>
  <c r="K38" i="8"/>
  <c r="F39" i="8"/>
  <c r="G39" i="8"/>
  <c r="H39" i="8"/>
  <c r="I39" i="8"/>
  <c r="J39" i="8"/>
  <c r="K39" i="8"/>
  <c r="F40" i="8"/>
  <c r="G40" i="8"/>
  <c r="H40" i="8"/>
  <c r="I40" i="8"/>
  <c r="J40" i="8"/>
  <c r="K40" i="8"/>
  <c r="F41" i="8"/>
  <c r="G41" i="8"/>
  <c r="H41" i="8"/>
  <c r="I41" i="8"/>
  <c r="K41" i="8"/>
  <c r="H42" i="8"/>
  <c r="I42" i="8"/>
  <c r="F43" i="8"/>
  <c r="G43" i="8"/>
  <c r="H43" i="8"/>
  <c r="I43" i="8"/>
  <c r="J43" i="8"/>
  <c r="K43" i="8"/>
  <c r="H44" i="8"/>
  <c r="F28" i="8"/>
  <c r="G28" i="8"/>
  <c r="H28" i="8"/>
  <c r="I28" i="8"/>
  <c r="J28" i="8"/>
  <c r="K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3" i="8"/>
  <c r="E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3" i="8"/>
  <c r="D21" i="8"/>
  <c r="D24" i="8" s="1"/>
  <c r="E21" i="8"/>
  <c r="E24" i="8" s="1"/>
  <c r="F21" i="8"/>
  <c r="F24" i="8" s="1"/>
  <c r="G21" i="8"/>
  <c r="G24" i="8" s="1"/>
  <c r="H21" i="8"/>
  <c r="H24" i="8" s="1"/>
  <c r="I21" i="8"/>
  <c r="I24" i="8" s="1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3" i="8"/>
  <c r="C28" i="8"/>
  <c r="C21" i="8"/>
  <c r="C24" i="8" s="1"/>
  <c r="J14" i="11" l="1"/>
  <c r="F14" i="11"/>
  <c r="H17" i="11"/>
  <c r="D17" i="11"/>
  <c r="K45" i="8"/>
  <c r="K50" i="8" s="1"/>
  <c r="C45" i="8"/>
  <c r="J45" i="8"/>
  <c r="J63" i="8" s="1"/>
  <c r="I45" i="8"/>
  <c r="H45" i="8"/>
  <c r="I18" i="11"/>
  <c r="B14" i="11"/>
  <c r="E18" i="11"/>
  <c r="F56" i="9"/>
  <c r="E66" i="9"/>
  <c r="B17" i="11"/>
  <c r="G17" i="11"/>
  <c r="C17" i="11"/>
  <c r="H18" i="11"/>
  <c r="D18" i="11"/>
  <c r="I19" i="11"/>
  <c r="E19" i="11"/>
  <c r="C14" i="11"/>
  <c r="F19" i="11"/>
  <c r="F54" i="9"/>
  <c r="E64" i="9"/>
  <c r="I14" i="11"/>
  <c r="E14" i="11"/>
  <c r="J17" i="11"/>
  <c r="F17" i="11"/>
  <c r="B18" i="11"/>
  <c r="G18" i="11"/>
  <c r="C18" i="11"/>
  <c r="G14" i="11"/>
  <c r="J19" i="11"/>
  <c r="E62" i="9"/>
  <c r="E58" i="9"/>
  <c r="E56" i="9"/>
  <c r="E54" i="9"/>
  <c r="F66" i="9"/>
  <c r="F64" i="9"/>
  <c r="F62" i="9"/>
  <c r="F46" i="9"/>
  <c r="E53" i="9"/>
  <c r="E57" i="9"/>
  <c r="E55" i="9"/>
  <c r="F53" i="9"/>
  <c r="F57" i="9"/>
  <c r="E61" i="9"/>
  <c r="E65" i="9"/>
  <c r="E63" i="9"/>
  <c r="F61" i="9"/>
  <c r="F65" i="9"/>
  <c r="E45" i="8"/>
  <c r="K54" i="8" l="1"/>
  <c r="K60" i="8"/>
  <c r="K65" i="8"/>
  <c r="K51" i="8"/>
  <c r="K55" i="8"/>
  <c r="K59" i="8"/>
  <c r="K63" i="8"/>
  <c r="K53" i="8"/>
  <c r="K57" i="8"/>
  <c r="K61" i="8"/>
  <c r="K52" i="8"/>
  <c r="K56" i="8"/>
  <c r="K62" i="8"/>
  <c r="J54" i="8"/>
  <c r="J53" i="8"/>
  <c r="J57" i="8"/>
  <c r="J62" i="8"/>
  <c r="J56" i="8"/>
  <c r="J50" i="8"/>
  <c r="J65" i="8"/>
  <c r="J51" i="8"/>
  <c r="J61" i="8"/>
  <c r="J58" i="8"/>
  <c r="K58" i="8"/>
  <c r="J55" i="8"/>
  <c r="J52" i="8"/>
  <c r="J60" i="8"/>
  <c r="J59" i="8"/>
  <c r="J21" i="8"/>
  <c r="J24" i="8" s="1"/>
  <c r="K21" i="8"/>
  <c r="K24" i="8" s="1"/>
  <c r="K67" i="8" l="1"/>
  <c r="J67" i="8"/>
  <c r="B57" i="5"/>
  <c r="E31" i="5"/>
  <c r="C63" i="5" s="1"/>
  <c r="E32" i="5"/>
  <c r="C64" i="5" s="1"/>
  <c r="E33" i="5"/>
  <c r="C65" i="5" s="1"/>
  <c r="E34" i="5"/>
  <c r="C66" i="5" s="1"/>
  <c r="E35" i="5"/>
  <c r="C67" i="5" s="1"/>
  <c r="D40" i="5"/>
  <c r="B40" i="5"/>
  <c r="B56" i="5" s="1"/>
  <c r="B42" i="5"/>
  <c r="B58" i="5" s="1"/>
  <c r="B43" i="5"/>
  <c r="B59" i="5" s="1"/>
  <c r="B44" i="5"/>
  <c r="B60" i="5" s="1"/>
  <c r="B45" i="5"/>
  <c r="B61" i="5" s="1"/>
  <c r="B46" i="5"/>
  <c r="B62" i="5" s="1"/>
  <c r="B47" i="5"/>
  <c r="B63" i="5" s="1"/>
  <c r="B48" i="5"/>
  <c r="B64" i="5" s="1"/>
  <c r="B49" i="5"/>
  <c r="B65" i="5" s="1"/>
  <c r="B50" i="5"/>
  <c r="B66" i="5" s="1"/>
  <c r="B51" i="5"/>
  <c r="B67" i="5" s="1"/>
  <c r="B39" i="5"/>
  <c r="B55" i="5" s="1"/>
  <c r="P30" i="5"/>
  <c r="I46" i="5" s="1"/>
  <c r="Q30" i="5"/>
  <c r="I62" i="5" s="1"/>
  <c r="R30" i="5"/>
  <c r="J46" i="5" s="1"/>
  <c r="S30" i="5"/>
  <c r="J62" i="5" s="1"/>
  <c r="T30" i="5"/>
  <c r="K46" i="5" s="1"/>
  <c r="U30" i="5"/>
  <c r="K62" i="5" s="1"/>
  <c r="O30" i="5"/>
  <c r="H62" i="5" s="1"/>
  <c r="O31" i="5"/>
  <c r="H63" i="5" s="1"/>
  <c r="N30" i="5"/>
  <c r="H46" i="5" s="1"/>
  <c r="N31" i="5"/>
  <c r="U35" i="5"/>
  <c r="K67" i="5" s="1"/>
  <c r="T35" i="5"/>
  <c r="S35" i="5"/>
  <c r="J67" i="5" s="1"/>
  <c r="R35" i="5"/>
  <c r="Q35" i="5"/>
  <c r="I67" i="5" s="1"/>
  <c r="P35" i="5"/>
  <c r="O35" i="5"/>
  <c r="H67" i="5" s="1"/>
  <c r="N35" i="5"/>
  <c r="M35" i="5"/>
  <c r="G67" i="5" s="1"/>
  <c r="L35" i="5"/>
  <c r="K35" i="5"/>
  <c r="F67" i="5" s="1"/>
  <c r="J35" i="5"/>
  <c r="I35" i="5"/>
  <c r="E67" i="5" s="1"/>
  <c r="H35" i="5"/>
  <c r="U34" i="5"/>
  <c r="K66" i="5" s="1"/>
  <c r="T34" i="5"/>
  <c r="S34" i="5"/>
  <c r="J66" i="5" s="1"/>
  <c r="R34" i="5"/>
  <c r="Q34" i="5"/>
  <c r="I66" i="5" s="1"/>
  <c r="P34" i="5"/>
  <c r="O34" i="5"/>
  <c r="H66" i="5" s="1"/>
  <c r="N34" i="5"/>
  <c r="M34" i="5"/>
  <c r="G66" i="5" s="1"/>
  <c r="L34" i="5"/>
  <c r="K34" i="5"/>
  <c r="F66" i="5" s="1"/>
  <c r="J34" i="5"/>
  <c r="I34" i="5"/>
  <c r="E66" i="5" s="1"/>
  <c r="H34" i="5"/>
  <c r="U33" i="5"/>
  <c r="K65" i="5" s="1"/>
  <c r="T33" i="5"/>
  <c r="S33" i="5"/>
  <c r="J65" i="5" s="1"/>
  <c r="R33" i="5"/>
  <c r="Q33" i="5"/>
  <c r="I65" i="5" s="1"/>
  <c r="P33" i="5"/>
  <c r="O33" i="5"/>
  <c r="H65" i="5" s="1"/>
  <c r="N33" i="5"/>
  <c r="M33" i="5"/>
  <c r="G65" i="5" s="1"/>
  <c r="L33" i="5"/>
  <c r="G49" i="5" s="1"/>
  <c r="K33" i="5"/>
  <c r="F65" i="5" s="1"/>
  <c r="J33" i="5"/>
  <c r="F49" i="5" s="1"/>
  <c r="I33" i="5"/>
  <c r="E65" i="5" s="1"/>
  <c r="H33" i="5"/>
  <c r="E49" i="5" s="1"/>
  <c r="U32" i="5"/>
  <c r="K64" i="5" s="1"/>
  <c r="T32" i="5"/>
  <c r="S32" i="5"/>
  <c r="J64" i="5" s="1"/>
  <c r="R32" i="5"/>
  <c r="Q32" i="5"/>
  <c r="I64" i="5" s="1"/>
  <c r="P32" i="5"/>
  <c r="O32" i="5"/>
  <c r="H64" i="5" s="1"/>
  <c r="N32" i="5"/>
  <c r="M32" i="5"/>
  <c r="G64" i="5" s="1"/>
  <c r="L32" i="5"/>
  <c r="K32" i="5"/>
  <c r="F64" i="5" s="1"/>
  <c r="J32" i="5"/>
  <c r="I32" i="5"/>
  <c r="E64" i="5" s="1"/>
  <c r="H32" i="5"/>
  <c r="U31" i="5"/>
  <c r="K63" i="5" s="1"/>
  <c r="T31" i="5"/>
  <c r="K47" i="5" s="1"/>
  <c r="S31" i="5"/>
  <c r="J63" i="5" s="1"/>
  <c r="R31" i="5"/>
  <c r="J47" i="5" s="1"/>
  <c r="Q31" i="5"/>
  <c r="I63" i="5" s="1"/>
  <c r="P31" i="5"/>
  <c r="I47" i="5" s="1"/>
  <c r="M31" i="5"/>
  <c r="G63" i="5" s="1"/>
  <c r="L31" i="5"/>
  <c r="G47" i="5" s="1"/>
  <c r="K31" i="5"/>
  <c r="F63" i="5" s="1"/>
  <c r="J31" i="5"/>
  <c r="F47" i="5" s="1"/>
  <c r="I31" i="5"/>
  <c r="E63" i="5" s="1"/>
  <c r="H31" i="5"/>
  <c r="E47" i="5" s="1"/>
  <c r="U29" i="5"/>
  <c r="K61" i="5" s="1"/>
  <c r="T29" i="5"/>
  <c r="K45" i="5" s="1"/>
  <c r="S29" i="5"/>
  <c r="J61" i="5" s="1"/>
  <c r="R29" i="5"/>
  <c r="J45" i="5" s="1"/>
  <c r="Q29" i="5"/>
  <c r="I61" i="5" s="1"/>
  <c r="P29" i="5"/>
  <c r="I45" i="5" s="1"/>
  <c r="O29" i="5"/>
  <c r="H61" i="5" s="1"/>
  <c r="N29" i="5"/>
  <c r="H45" i="5" s="1"/>
  <c r="M29" i="5"/>
  <c r="G61" i="5" s="1"/>
  <c r="L29" i="5"/>
  <c r="G45" i="5" s="1"/>
  <c r="K29" i="5"/>
  <c r="F61" i="5" s="1"/>
  <c r="J29" i="5"/>
  <c r="F45" i="5" s="1"/>
  <c r="I29" i="5"/>
  <c r="E61" i="5" s="1"/>
  <c r="H29" i="5"/>
  <c r="E45" i="5" s="1"/>
  <c r="U28" i="5"/>
  <c r="K60" i="5" s="1"/>
  <c r="T28" i="5"/>
  <c r="K44" i="5" s="1"/>
  <c r="S28" i="5"/>
  <c r="J60" i="5" s="1"/>
  <c r="R28" i="5"/>
  <c r="J44" i="5" s="1"/>
  <c r="Q28" i="5"/>
  <c r="I60" i="5" s="1"/>
  <c r="P28" i="5"/>
  <c r="I44" i="5" s="1"/>
  <c r="O28" i="5"/>
  <c r="H60" i="5" s="1"/>
  <c r="N28" i="5"/>
  <c r="H44" i="5" s="1"/>
  <c r="M28" i="5"/>
  <c r="G60" i="5" s="1"/>
  <c r="L28" i="5"/>
  <c r="K28" i="5"/>
  <c r="F60" i="5" s="1"/>
  <c r="J28" i="5"/>
  <c r="I28" i="5"/>
  <c r="E60" i="5" s="1"/>
  <c r="H28" i="5"/>
  <c r="E44" i="5" s="1"/>
  <c r="U27" i="5"/>
  <c r="K59" i="5" s="1"/>
  <c r="T27" i="5"/>
  <c r="K43" i="5" s="1"/>
  <c r="S27" i="5"/>
  <c r="J59" i="5" s="1"/>
  <c r="R27" i="5"/>
  <c r="J43" i="5" s="1"/>
  <c r="Q27" i="5"/>
  <c r="I59" i="5" s="1"/>
  <c r="P27" i="5"/>
  <c r="I43" i="5" s="1"/>
  <c r="O27" i="5"/>
  <c r="H59" i="5" s="1"/>
  <c r="N27" i="5"/>
  <c r="H43" i="5" s="1"/>
  <c r="M27" i="5"/>
  <c r="G59" i="5" s="1"/>
  <c r="L27" i="5"/>
  <c r="G43" i="5" s="1"/>
  <c r="K27" i="5"/>
  <c r="F59" i="5" s="1"/>
  <c r="J27" i="5"/>
  <c r="F43" i="5" s="1"/>
  <c r="I27" i="5"/>
  <c r="E59" i="5" s="1"/>
  <c r="H27" i="5"/>
  <c r="E43" i="5" s="1"/>
  <c r="U26" i="5"/>
  <c r="K58" i="5" s="1"/>
  <c r="T26" i="5"/>
  <c r="K42" i="5" s="1"/>
  <c r="S26" i="5"/>
  <c r="J58" i="5" s="1"/>
  <c r="R26" i="5"/>
  <c r="J42" i="5" s="1"/>
  <c r="Q26" i="5"/>
  <c r="I58" i="5" s="1"/>
  <c r="P26" i="5"/>
  <c r="I42" i="5" s="1"/>
  <c r="O26" i="5"/>
  <c r="H58" i="5" s="1"/>
  <c r="N26" i="5"/>
  <c r="H42" i="5" s="1"/>
  <c r="M26" i="5"/>
  <c r="G58" i="5" s="1"/>
  <c r="L26" i="5"/>
  <c r="G42" i="5" s="1"/>
  <c r="K26" i="5"/>
  <c r="F58" i="5" s="1"/>
  <c r="J26" i="5"/>
  <c r="F42" i="5" s="1"/>
  <c r="I26" i="5"/>
  <c r="E58" i="5" s="1"/>
  <c r="H26" i="5"/>
  <c r="E42" i="5" s="1"/>
  <c r="U25" i="5"/>
  <c r="K57" i="5" s="1"/>
  <c r="T25" i="5"/>
  <c r="K41" i="5" s="1"/>
  <c r="S25" i="5"/>
  <c r="J57" i="5" s="1"/>
  <c r="R25" i="5"/>
  <c r="J41" i="5" s="1"/>
  <c r="Q25" i="5"/>
  <c r="I57" i="5" s="1"/>
  <c r="P25" i="5"/>
  <c r="I41" i="5" s="1"/>
  <c r="O25" i="5"/>
  <c r="H57" i="5" s="1"/>
  <c r="N25" i="5"/>
  <c r="H41" i="5" s="1"/>
  <c r="M25" i="5"/>
  <c r="G57" i="5" s="1"/>
  <c r="L25" i="5"/>
  <c r="G41" i="5" s="1"/>
  <c r="K25" i="5"/>
  <c r="F57" i="5" s="1"/>
  <c r="J25" i="5"/>
  <c r="I25" i="5"/>
  <c r="E57" i="5" s="1"/>
  <c r="H25" i="5"/>
  <c r="E41" i="5" s="1"/>
  <c r="U24" i="5"/>
  <c r="K56" i="5" s="1"/>
  <c r="T24" i="5"/>
  <c r="K40" i="5" s="1"/>
  <c r="S24" i="5"/>
  <c r="J56" i="5" s="1"/>
  <c r="R24" i="5"/>
  <c r="J40" i="5" s="1"/>
  <c r="Q24" i="5"/>
  <c r="I56" i="5" s="1"/>
  <c r="P24" i="5"/>
  <c r="I40" i="5" s="1"/>
  <c r="O24" i="5"/>
  <c r="H56" i="5" s="1"/>
  <c r="N24" i="5"/>
  <c r="H40" i="5" s="1"/>
  <c r="M24" i="5"/>
  <c r="G56" i="5" s="1"/>
  <c r="L24" i="5"/>
  <c r="G40" i="5" s="1"/>
  <c r="K24" i="5"/>
  <c r="F56" i="5" s="1"/>
  <c r="J24" i="5"/>
  <c r="F40" i="5" s="1"/>
  <c r="I24" i="5"/>
  <c r="E56" i="5" s="1"/>
  <c r="H24" i="5"/>
  <c r="E40" i="5" s="1"/>
  <c r="U23" i="5"/>
  <c r="K55" i="5" s="1"/>
  <c r="T23" i="5"/>
  <c r="S23" i="5"/>
  <c r="J55" i="5" s="1"/>
  <c r="R23" i="5"/>
  <c r="Q23" i="5"/>
  <c r="I55" i="5" s="1"/>
  <c r="P23" i="5"/>
  <c r="I39" i="5" s="1"/>
  <c r="O23" i="5"/>
  <c r="H55" i="5" s="1"/>
  <c r="N23" i="5"/>
  <c r="H39" i="5" s="1"/>
  <c r="M23" i="5"/>
  <c r="G55" i="5" s="1"/>
  <c r="L23" i="5"/>
  <c r="K23" i="5"/>
  <c r="F55" i="5" s="1"/>
  <c r="J23" i="5"/>
  <c r="J36" i="5" s="1"/>
  <c r="I23" i="5"/>
  <c r="E55" i="5" s="1"/>
  <c r="H23" i="5"/>
  <c r="F24" i="5"/>
  <c r="F25" i="5"/>
  <c r="D41" i="5" s="1"/>
  <c r="F26" i="5"/>
  <c r="D42" i="5" s="1"/>
  <c r="F27" i="5"/>
  <c r="D43" i="5" s="1"/>
  <c r="F28" i="5"/>
  <c r="D44" i="5" s="1"/>
  <c r="F29" i="5"/>
  <c r="D45" i="5" s="1"/>
  <c r="F31" i="5"/>
  <c r="D47" i="5" s="1"/>
  <c r="F32" i="5"/>
  <c r="F33" i="5"/>
  <c r="D49" i="5" s="1"/>
  <c r="F34" i="5"/>
  <c r="F35" i="5"/>
  <c r="G24" i="5"/>
  <c r="D56" i="5" s="1"/>
  <c r="G25" i="5"/>
  <c r="D57" i="5" s="1"/>
  <c r="G26" i="5"/>
  <c r="D58" i="5" s="1"/>
  <c r="G27" i="5"/>
  <c r="D59" i="5" s="1"/>
  <c r="G28" i="5"/>
  <c r="D60" i="5" s="1"/>
  <c r="G29" i="5"/>
  <c r="D61" i="5" s="1"/>
  <c r="G31" i="5"/>
  <c r="D63" i="5" s="1"/>
  <c r="G32" i="5"/>
  <c r="D64" i="5" s="1"/>
  <c r="G33" i="5"/>
  <c r="D65" i="5" s="1"/>
  <c r="G34" i="5"/>
  <c r="D66" i="5" s="1"/>
  <c r="G35" i="5"/>
  <c r="D67" i="5" s="1"/>
  <c r="G23" i="5"/>
  <c r="D55" i="5" s="1"/>
  <c r="F23" i="5"/>
  <c r="D39" i="5" s="1"/>
  <c r="E24" i="5"/>
  <c r="C56" i="5" s="1"/>
  <c r="E25" i="5"/>
  <c r="C57" i="5" s="1"/>
  <c r="E26" i="5"/>
  <c r="C58" i="5" s="1"/>
  <c r="E27" i="5"/>
  <c r="C59" i="5" s="1"/>
  <c r="E28" i="5"/>
  <c r="C60" i="5" s="1"/>
  <c r="E29" i="5"/>
  <c r="C61" i="5" s="1"/>
  <c r="E23" i="5"/>
  <c r="C55" i="5" s="1"/>
  <c r="D35" i="5"/>
  <c r="C51" i="5" s="1"/>
  <c r="D34" i="5"/>
  <c r="D33" i="5"/>
  <c r="C49" i="5" s="1"/>
  <c r="D32" i="5"/>
  <c r="D31" i="5"/>
  <c r="C47" i="5" s="1"/>
  <c r="D29" i="5"/>
  <c r="C45" i="5" s="1"/>
  <c r="D28" i="5"/>
  <c r="C44" i="5" s="1"/>
  <c r="D27" i="5"/>
  <c r="C43" i="5" s="1"/>
  <c r="D26" i="5"/>
  <c r="C42" i="5" s="1"/>
  <c r="D25" i="5"/>
  <c r="C41" i="5" s="1"/>
  <c r="D24" i="5"/>
  <c r="C40" i="5" s="1"/>
  <c r="D23" i="5"/>
  <c r="C39" i="5" s="1"/>
  <c r="B34" i="5"/>
  <c r="B35" i="5"/>
  <c r="B36" i="5"/>
  <c r="B24" i="5"/>
  <c r="B25" i="5"/>
  <c r="B26" i="5"/>
  <c r="B27" i="5"/>
  <c r="B28" i="5"/>
  <c r="B29" i="5"/>
  <c r="B30" i="5"/>
  <c r="B31" i="5"/>
  <c r="B32" i="5"/>
  <c r="B33" i="5"/>
  <c r="B23" i="5"/>
  <c r="R17" i="5"/>
  <c r="T17" i="5"/>
  <c r="R36" i="5" l="1"/>
  <c r="H36" i="5"/>
  <c r="L36" i="5"/>
  <c r="T36" i="5"/>
  <c r="J39" i="5"/>
  <c r="I52" i="5"/>
  <c r="H52" i="5"/>
  <c r="D36" i="5"/>
  <c r="D52" i="5"/>
  <c r="F36" i="5"/>
  <c r="N36" i="5"/>
  <c r="E39" i="5"/>
  <c r="E52" i="5" s="1"/>
  <c r="K39" i="5"/>
  <c r="K52" i="5" s="1"/>
  <c r="C52" i="5"/>
  <c r="P36" i="5"/>
  <c r="F39" i="5"/>
  <c r="F52" i="5" s="1"/>
  <c r="G39" i="5"/>
  <c r="G52" i="5" s="1"/>
  <c r="J52" i="5"/>
  <c r="D58" i="4"/>
  <c r="E58" i="4"/>
  <c r="F58" i="4"/>
  <c r="G58" i="4"/>
  <c r="H58" i="4"/>
  <c r="I58" i="4"/>
  <c r="J58" i="4"/>
  <c r="D59" i="4"/>
  <c r="E59" i="4"/>
  <c r="F59" i="4"/>
  <c r="G59" i="4"/>
  <c r="H59" i="4"/>
  <c r="I59" i="4"/>
  <c r="J59" i="4"/>
  <c r="D60" i="4"/>
  <c r="E60" i="4"/>
  <c r="F60" i="4"/>
  <c r="G60" i="4"/>
  <c r="H60" i="4"/>
  <c r="I60" i="4"/>
  <c r="J60" i="4"/>
  <c r="D61" i="4"/>
  <c r="E61" i="4"/>
  <c r="F61" i="4"/>
  <c r="G61" i="4"/>
  <c r="H61" i="4"/>
  <c r="I61" i="4"/>
  <c r="J61" i="4"/>
  <c r="D62" i="4"/>
  <c r="E62" i="4"/>
  <c r="F62" i="4"/>
  <c r="G62" i="4"/>
  <c r="H62" i="4"/>
  <c r="I62" i="4"/>
  <c r="J62" i="4"/>
  <c r="D63" i="4"/>
  <c r="E63" i="4"/>
  <c r="F63" i="4"/>
  <c r="G63" i="4"/>
  <c r="H63" i="4"/>
  <c r="I63" i="4"/>
  <c r="J63" i="4"/>
  <c r="D64" i="4"/>
  <c r="E64" i="4"/>
  <c r="F64" i="4"/>
  <c r="G64" i="4"/>
  <c r="H64" i="4"/>
  <c r="J64" i="4"/>
  <c r="D65" i="4"/>
  <c r="E65" i="4"/>
  <c r="F65" i="4"/>
  <c r="G65" i="4"/>
  <c r="H65" i="4"/>
  <c r="I65" i="4"/>
  <c r="J65" i="4"/>
  <c r="D66" i="4"/>
  <c r="E66" i="4"/>
  <c r="F66" i="4"/>
  <c r="G66" i="4"/>
  <c r="H66" i="4"/>
  <c r="I66" i="4"/>
  <c r="J66" i="4"/>
  <c r="D67" i="4"/>
  <c r="E67" i="4"/>
  <c r="F67" i="4"/>
  <c r="G67" i="4"/>
  <c r="H67" i="4"/>
  <c r="I67" i="4"/>
  <c r="J67" i="4"/>
  <c r="D68" i="4"/>
  <c r="E68" i="4"/>
  <c r="F68" i="4"/>
  <c r="G68" i="4"/>
  <c r="H68" i="4"/>
  <c r="I68" i="4"/>
  <c r="J68" i="4"/>
  <c r="D69" i="4"/>
  <c r="E69" i="4"/>
  <c r="F69" i="4"/>
  <c r="G69" i="4"/>
  <c r="H69" i="4"/>
  <c r="I69" i="4"/>
  <c r="J69" i="4"/>
  <c r="D70" i="4"/>
  <c r="E70" i="4"/>
  <c r="F70" i="4"/>
  <c r="G70" i="4"/>
  <c r="H70" i="4"/>
  <c r="I70" i="4"/>
  <c r="J70" i="4"/>
  <c r="D71" i="4"/>
  <c r="E71" i="4"/>
  <c r="F71" i="4"/>
  <c r="G71" i="4"/>
  <c r="H71" i="4"/>
  <c r="I71" i="4"/>
  <c r="J71" i="4"/>
  <c r="D72" i="4"/>
  <c r="E72" i="4"/>
  <c r="F72" i="4"/>
  <c r="G72" i="4"/>
  <c r="H72" i="4"/>
  <c r="I72" i="4"/>
  <c r="J72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58" i="4"/>
  <c r="B63" i="4"/>
  <c r="B64" i="4"/>
  <c r="B65" i="4"/>
  <c r="B66" i="4"/>
  <c r="B67" i="4"/>
  <c r="B68" i="4"/>
  <c r="B69" i="4"/>
  <c r="B70" i="4"/>
  <c r="B71" i="4"/>
  <c r="B72" i="4"/>
  <c r="B60" i="4"/>
  <c r="B61" i="4"/>
  <c r="B62" i="4"/>
  <c r="B59" i="4"/>
  <c r="B58" i="4"/>
  <c r="A23" i="4" l="1"/>
  <c r="B23" i="4"/>
  <c r="C23" i="4"/>
  <c r="D23" i="4"/>
  <c r="E23" i="4"/>
  <c r="F23" i="4"/>
  <c r="G23" i="4"/>
  <c r="H23" i="4"/>
  <c r="I23" i="4"/>
  <c r="J23" i="4"/>
  <c r="A24" i="4"/>
  <c r="B24" i="4"/>
  <c r="C24" i="4"/>
  <c r="D24" i="4"/>
  <c r="E24" i="4"/>
  <c r="F24" i="4"/>
  <c r="G24" i="4"/>
  <c r="H24" i="4"/>
  <c r="I24" i="4"/>
  <c r="J24" i="4"/>
  <c r="A25" i="4"/>
  <c r="B25" i="4"/>
  <c r="C25" i="4"/>
  <c r="D25" i="4"/>
  <c r="E25" i="4"/>
  <c r="F25" i="4"/>
  <c r="G25" i="4"/>
  <c r="H25" i="4"/>
  <c r="I25" i="4"/>
  <c r="J25" i="4"/>
  <c r="A26" i="4"/>
  <c r="B26" i="4"/>
  <c r="C26" i="4"/>
  <c r="D26" i="4"/>
  <c r="E26" i="4"/>
  <c r="F26" i="4"/>
  <c r="G26" i="4"/>
  <c r="H26" i="4"/>
  <c r="I26" i="4"/>
  <c r="J26" i="4"/>
  <c r="A27" i="4"/>
  <c r="B27" i="4"/>
  <c r="C27" i="4"/>
  <c r="D27" i="4"/>
  <c r="E27" i="4"/>
  <c r="F27" i="4"/>
  <c r="G27" i="4"/>
  <c r="H27" i="4"/>
  <c r="I27" i="4"/>
  <c r="J27" i="4"/>
  <c r="A28" i="4"/>
  <c r="B28" i="4"/>
  <c r="C28" i="4"/>
  <c r="D28" i="4"/>
  <c r="E28" i="4"/>
  <c r="F28" i="4"/>
  <c r="G28" i="4"/>
  <c r="H28" i="4"/>
  <c r="I28" i="4"/>
  <c r="J28" i="4"/>
  <c r="A29" i="4"/>
  <c r="B29" i="4"/>
  <c r="C29" i="4"/>
  <c r="D29" i="4"/>
  <c r="E29" i="4"/>
  <c r="F29" i="4"/>
  <c r="G29" i="4"/>
  <c r="H29" i="4"/>
  <c r="I29" i="4"/>
  <c r="J29" i="4"/>
  <c r="A30" i="4"/>
  <c r="B30" i="4"/>
  <c r="C30" i="4"/>
  <c r="D30" i="4"/>
  <c r="E30" i="4"/>
  <c r="F30" i="4"/>
  <c r="G30" i="4"/>
  <c r="H30" i="4"/>
  <c r="I30" i="4"/>
  <c r="J30" i="4"/>
  <c r="A31" i="4"/>
  <c r="B31" i="4"/>
  <c r="C31" i="4"/>
  <c r="D31" i="4"/>
  <c r="E31" i="4"/>
  <c r="F31" i="4"/>
  <c r="G31" i="4"/>
  <c r="H31" i="4"/>
  <c r="I31" i="4"/>
  <c r="J31" i="4"/>
  <c r="A32" i="4"/>
  <c r="B32" i="4"/>
  <c r="C32" i="4"/>
  <c r="D32" i="4"/>
  <c r="E32" i="4"/>
  <c r="F32" i="4"/>
  <c r="G32" i="4"/>
  <c r="H32" i="4"/>
  <c r="I32" i="4"/>
  <c r="J32" i="4"/>
  <c r="A33" i="4"/>
  <c r="B33" i="4"/>
  <c r="C33" i="4"/>
  <c r="D33" i="4"/>
  <c r="E33" i="4"/>
  <c r="F33" i="4"/>
  <c r="G33" i="4"/>
  <c r="H33" i="4"/>
  <c r="I33" i="4"/>
  <c r="J33" i="4"/>
  <c r="A34" i="4"/>
  <c r="B34" i="4"/>
  <c r="C34" i="4"/>
  <c r="D34" i="4"/>
  <c r="E34" i="4"/>
  <c r="F34" i="4"/>
  <c r="G34" i="4"/>
  <c r="H34" i="4"/>
  <c r="I34" i="4"/>
  <c r="J34" i="4"/>
  <c r="A35" i="4"/>
  <c r="B35" i="4"/>
  <c r="C35" i="4"/>
  <c r="D35" i="4"/>
  <c r="E35" i="4"/>
  <c r="F35" i="4"/>
  <c r="G35" i="4"/>
  <c r="H35" i="4"/>
  <c r="I35" i="4"/>
  <c r="J35" i="4"/>
  <c r="A36" i="4"/>
  <c r="B36" i="4"/>
  <c r="C36" i="4"/>
  <c r="D36" i="4"/>
  <c r="E36" i="4"/>
  <c r="F36" i="4"/>
  <c r="G36" i="4"/>
  <c r="H36" i="4"/>
  <c r="I36" i="4"/>
  <c r="J36" i="4"/>
  <c r="B37" i="4"/>
  <c r="C37" i="4"/>
  <c r="D37" i="4"/>
  <c r="E37" i="4"/>
  <c r="F37" i="4"/>
  <c r="G37" i="4"/>
  <c r="H37" i="4"/>
  <c r="I37" i="4"/>
  <c r="J37" i="4"/>
  <c r="R18" i="4"/>
  <c r="S17" i="4" s="1"/>
  <c r="P18" i="4"/>
  <c r="Q5" i="4" s="1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H38" i="4" l="1"/>
  <c r="D38" i="4"/>
  <c r="G38" i="4"/>
  <c r="C38" i="4"/>
  <c r="J38" i="4"/>
  <c r="F38" i="4"/>
  <c r="B38" i="4"/>
  <c r="Q14" i="4"/>
  <c r="I38" i="4"/>
  <c r="E38" i="4"/>
  <c r="S7" i="4"/>
  <c r="S14" i="4"/>
  <c r="S4" i="4"/>
  <c r="S6" i="4"/>
  <c r="S9" i="4"/>
  <c r="S11" i="4"/>
  <c r="S13" i="4"/>
  <c r="S16" i="4"/>
  <c r="S3" i="4"/>
  <c r="S5" i="4"/>
  <c r="S8" i="4"/>
  <c r="S10" i="4"/>
  <c r="S12" i="4"/>
  <c r="S15" i="4"/>
  <c r="Q13" i="4"/>
  <c r="Q9" i="4"/>
  <c r="Q6" i="4"/>
  <c r="Q4" i="4"/>
  <c r="Q3" i="4"/>
  <c r="Q16" i="4"/>
  <c r="Q11" i="4"/>
  <c r="Q17" i="4"/>
  <c r="Q15" i="4"/>
  <c r="Q12" i="4"/>
  <c r="Q10" i="4"/>
  <c r="Q8" i="4"/>
  <c r="AA142" i="2"/>
  <c r="J3" i="3" s="1"/>
  <c r="X142" i="2"/>
  <c r="I3" i="3" s="1"/>
  <c r="AB102" i="2"/>
  <c r="Y102" i="2"/>
  <c r="AB37" i="2"/>
  <c r="Y37" i="2"/>
  <c r="AB36" i="2"/>
  <c r="Y36" i="2"/>
  <c r="AB35" i="2"/>
  <c r="AB33" i="2"/>
  <c r="Y33" i="2"/>
  <c r="G20" i="9" l="1"/>
  <c r="C32" i="14"/>
  <c r="D32" i="14" s="1"/>
  <c r="I3" i="13"/>
  <c r="I7" i="13" s="1"/>
  <c r="I7" i="3"/>
  <c r="R18" i="5"/>
  <c r="I20" i="9"/>
  <c r="H28" i="14"/>
  <c r="I28" i="14" s="1"/>
  <c r="J3" i="13"/>
  <c r="J7" i="13" s="1"/>
  <c r="J7" i="3"/>
  <c r="T18" i="5"/>
  <c r="I5" i="3"/>
  <c r="J5" i="3"/>
  <c r="J15" i="9" l="1"/>
  <c r="J7" i="9"/>
  <c r="J14" i="9"/>
  <c r="J6" i="9"/>
  <c r="J17" i="9"/>
  <c r="J13" i="9"/>
  <c r="J9" i="9"/>
  <c r="J5" i="9"/>
  <c r="J16" i="9"/>
  <c r="J12" i="9"/>
  <c r="J8" i="9"/>
  <c r="J4" i="9"/>
  <c r="J19" i="9"/>
  <c r="J10" i="9"/>
  <c r="H17" i="9"/>
  <c r="H13" i="9"/>
  <c r="H5" i="9"/>
  <c r="H9" i="9"/>
  <c r="H16" i="9"/>
  <c r="H12" i="9"/>
  <c r="H6" i="9"/>
  <c r="H4" i="9"/>
  <c r="H15" i="9"/>
  <c r="H7" i="9"/>
  <c r="H14" i="9"/>
  <c r="H8" i="9"/>
  <c r="H10" i="9"/>
  <c r="H19" i="9"/>
  <c r="I19" i="12"/>
  <c r="U8" i="12"/>
  <c r="H19" i="12"/>
  <c r="T8" i="12"/>
  <c r="J8" i="3"/>
  <c r="I13" i="10"/>
  <c r="J13" i="10"/>
  <c r="I31" i="10"/>
  <c r="J31" i="10"/>
  <c r="Y20" i="2"/>
  <c r="AB100" i="2"/>
  <c r="Y100" i="2"/>
  <c r="I34" i="10" l="1"/>
  <c r="I35" i="10"/>
  <c r="I36" i="10"/>
  <c r="I37" i="10"/>
  <c r="I38" i="10"/>
  <c r="J34" i="10"/>
  <c r="J35" i="10"/>
  <c r="J36" i="10"/>
  <c r="J37" i="10"/>
  <c r="J38" i="10"/>
  <c r="S18" i="2"/>
  <c r="C142" i="2"/>
  <c r="F142" i="2"/>
  <c r="I142" i="2"/>
  <c r="L142" i="2"/>
  <c r="R142" i="2"/>
  <c r="U142" i="2"/>
  <c r="J44" i="10" l="1"/>
  <c r="I44" i="10"/>
  <c r="P20" i="2"/>
  <c r="M20" i="2"/>
  <c r="AB92" i="2"/>
  <c r="Y92" i="2"/>
  <c r="AB83" i="2" l="1"/>
  <c r="Y83" i="2"/>
  <c r="AB79" i="2"/>
  <c r="Y79" i="2"/>
  <c r="Z47" i="2"/>
  <c r="AB47" i="2" s="1"/>
  <c r="W47" i="2"/>
  <c r="Y47" i="2" s="1"/>
  <c r="AB42" i="2"/>
  <c r="AB139" i="2"/>
  <c r="AB124" i="2"/>
  <c r="AB116" i="2"/>
  <c r="Y116" i="2"/>
  <c r="AB5" i="2"/>
  <c r="AB138" i="2"/>
  <c r="AB137" i="2"/>
  <c r="AB136" i="2"/>
  <c r="AB135" i="2"/>
  <c r="AB134" i="2"/>
  <c r="AB131" i="2"/>
  <c r="AB132" i="2"/>
  <c r="AB129" i="2"/>
  <c r="AB128" i="2"/>
  <c r="AB127" i="2"/>
  <c r="AB126" i="2"/>
  <c r="AB125" i="2"/>
  <c r="AB122" i="2"/>
  <c r="AB120" i="2"/>
  <c r="AB121" i="2"/>
  <c r="AB118" i="2"/>
  <c r="AB117" i="2"/>
  <c r="AB114" i="2"/>
  <c r="AB104" i="2"/>
  <c r="AB97" i="2"/>
  <c r="AB96" i="2"/>
  <c r="AB95" i="2"/>
  <c r="AB90" i="2"/>
  <c r="AB91" i="2"/>
  <c r="AB85" i="2"/>
  <c r="AB81" i="2"/>
  <c r="AB80" i="2"/>
  <c r="AB78" i="2"/>
  <c r="AB82" i="2"/>
  <c r="AB84" i="2"/>
  <c r="AB76" i="2"/>
  <c r="AB72" i="2"/>
  <c r="AB73" i="2"/>
  <c r="AB71" i="2"/>
  <c r="AB70" i="2"/>
  <c r="AB49" i="2"/>
  <c r="AB46" i="2"/>
  <c r="AB44" i="2"/>
  <c r="AB54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40" i="2"/>
  <c r="AB38" i="2"/>
  <c r="AB34" i="2"/>
  <c r="AB22" i="2"/>
  <c r="AB21" i="2"/>
  <c r="AB20" i="2"/>
  <c r="AB19" i="2"/>
  <c r="AB18" i="2"/>
  <c r="AB17" i="2"/>
  <c r="AB14" i="2"/>
  <c r="AB12" i="2"/>
  <c r="AB11" i="2"/>
  <c r="AB10" i="2"/>
  <c r="AB7" i="2"/>
  <c r="Y5" i="2"/>
  <c r="Y138" i="2"/>
  <c r="Y137" i="2"/>
  <c r="Y136" i="2"/>
  <c r="Y135" i="2"/>
  <c r="Y134" i="2"/>
  <c r="Y131" i="2"/>
  <c r="Y132" i="2"/>
  <c r="Y129" i="2"/>
  <c r="Y128" i="2"/>
  <c r="Y127" i="2"/>
  <c r="Y126" i="2"/>
  <c r="Y125" i="2"/>
  <c r="Y122" i="2"/>
  <c r="Y120" i="2"/>
  <c r="Y121" i="2"/>
  <c r="Y118" i="2"/>
  <c r="Y117" i="2"/>
  <c r="Y114" i="2"/>
  <c r="Y104" i="2"/>
  <c r="Y97" i="2"/>
  <c r="Y96" i="2"/>
  <c r="Y95" i="2"/>
  <c r="Y90" i="2"/>
  <c r="Y91" i="2"/>
  <c r="Y85" i="2"/>
  <c r="Y81" i="2"/>
  <c r="Y80" i="2"/>
  <c r="Y78" i="2"/>
  <c r="Y82" i="2"/>
  <c r="Y84" i="2"/>
  <c r="Y76" i="2"/>
  <c r="Y72" i="2"/>
  <c r="Y73" i="2"/>
  <c r="Y71" i="2"/>
  <c r="Y70" i="2"/>
  <c r="Y49" i="2"/>
  <c r="Y48" i="2"/>
  <c r="Y46" i="2"/>
  <c r="Y44" i="2"/>
  <c r="Y54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40" i="2"/>
  <c r="Y38" i="2"/>
  <c r="Y34" i="2"/>
  <c r="Y25" i="2"/>
  <c r="Y24" i="2"/>
  <c r="Y21" i="2"/>
  <c r="Y19" i="2"/>
  <c r="Y18" i="2"/>
  <c r="Y17" i="2"/>
  <c r="Y14" i="2"/>
  <c r="Y12" i="2"/>
  <c r="Y11" i="2"/>
  <c r="Y10" i="2"/>
  <c r="Y7" i="2"/>
  <c r="S7" i="12" l="1"/>
  <c r="R7" i="12"/>
  <c r="G18" i="12" l="1"/>
  <c r="G19" i="12" s="1"/>
  <c r="F18" i="12"/>
  <c r="F19" i="12" s="1"/>
  <c r="C44" i="9" l="1"/>
  <c r="C43" i="9"/>
  <c r="C42" i="9"/>
  <c r="C41" i="9"/>
  <c r="C39" i="9"/>
  <c r="J18" i="4" l="1"/>
  <c r="H18" i="4"/>
  <c r="F18" i="4"/>
  <c r="D18" i="4"/>
  <c r="B18" i="4"/>
  <c r="O18" i="4" l="1"/>
  <c r="M18" i="4"/>
  <c r="E21" i="10"/>
  <c r="H13" i="10"/>
  <c r="H35" i="10" s="1"/>
  <c r="G13" i="10"/>
  <c r="G34" i="10" s="1"/>
  <c r="E13" i="10"/>
  <c r="E39" i="10" s="1"/>
  <c r="D13" i="10"/>
  <c r="D35" i="10" s="1"/>
  <c r="C13" i="10"/>
  <c r="C34" i="10" s="1"/>
  <c r="B13" i="10"/>
  <c r="B36" i="10" s="1"/>
  <c r="F3" i="10"/>
  <c r="D28" i="8"/>
  <c r="D45" i="8" s="1"/>
  <c r="F13" i="10" l="1"/>
  <c r="F40" i="10" s="1"/>
  <c r="F21" i="10"/>
  <c r="C35" i="10"/>
  <c r="H36" i="10"/>
  <c r="E35" i="10"/>
  <c r="F34" i="10"/>
  <c r="E40" i="10"/>
  <c r="F41" i="10"/>
  <c r="C37" i="10"/>
  <c r="H38" i="10"/>
  <c r="E37" i="10"/>
  <c r="F36" i="10"/>
  <c r="H34" i="10"/>
  <c r="E42" i="10"/>
  <c r="F39" i="10"/>
  <c r="B34" i="10"/>
  <c r="B37" i="10"/>
  <c r="B35" i="10"/>
  <c r="D38" i="10"/>
  <c r="G37" i="10"/>
  <c r="D36" i="10"/>
  <c r="G35" i="10"/>
  <c r="D34" i="10"/>
  <c r="B38" i="10"/>
  <c r="C38" i="10"/>
  <c r="C36" i="10"/>
  <c r="G38" i="10"/>
  <c r="E38" i="10"/>
  <c r="H37" i="10"/>
  <c r="F37" i="10"/>
  <c r="D37" i="10"/>
  <c r="G36" i="10"/>
  <c r="E36" i="10"/>
  <c r="F35" i="10"/>
  <c r="E34" i="10"/>
  <c r="E43" i="10"/>
  <c r="E41" i="10"/>
  <c r="F42" i="10"/>
  <c r="C5" i="3"/>
  <c r="D5" i="3"/>
  <c r="E5" i="3"/>
  <c r="F5" i="3"/>
  <c r="F8" i="3" s="1"/>
  <c r="G5" i="3"/>
  <c r="R8" i="12" s="1"/>
  <c r="H5" i="3"/>
  <c r="S8" i="12" s="1"/>
  <c r="B5" i="3"/>
  <c r="F43" i="10" l="1"/>
  <c r="F38" i="10"/>
  <c r="D8" i="3"/>
  <c r="G8" i="3"/>
  <c r="H8" i="3"/>
  <c r="I8" i="3"/>
  <c r="C8" i="3"/>
  <c r="E8" i="3"/>
  <c r="H44" i="10"/>
  <c r="C44" i="10"/>
  <c r="G44" i="10"/>
  <c r="E44" i="10"/>
  <c r="D44" i="10"/>
  <c r="B44" i="10"/>
  <c r="F44" i="10" l="1"/>
  <c r="L17" i="5"/>
  <c r="J17" i="5"/>
  <c r="H17" i="5"/>
  <c r="F17" i="5"/>
  <c r="D17" i="5"/>
  <c r="P17" i="5"/>
  <c r="P18" i="5" s="1"/>
  <c r="N17" i="5"/>
  <c r="N18" i="5" s="1"/>
  <c r="H31" i="10"/>
  <c r="G31" i="10"/>
  <c r="E31" i="10"/>
  <c r="D31" i="10"/>
  <c r="C31" i="10"/>
  <c r="B31" i="10"/>
  <c r="F31" i="10"/>
  <c r="V5" i="2"/>
  <c r="S5" i="2"/>
  <c r="P5" i="2"/>
  <c r="M5" i="2"/>
  <c r="V112" i="2"/>
  <c r="S112" i="2"/>
  <c r="P111" i="2"/>
  <c r="M111" i="2"/>
  <c r="J111" i="2"/>
  <c r="G111" i="2"/>
  <c r="V138" i="2"/>
  <c r="S138" i="2"/>
  <c r="P138" i="2"/>
  <c r="M138" i="2"/>
  <c r="J138" i="2"/>
  <c r="G138" i="2"/>
  <c r="D138" i="2"/>
  <c r="V137" i="2"/>
  <c r="S137" i="2"/>
  <c r="P137" i="2"/>
  <c r="M137" i="2"/>
  <c r="J137" i="2"/>
  <c r="G137" i="2"/>
  <c r="D137" i="2"/>
  <c r="V136" i="2"/>
  <c r="S136" i="2"/>
  <c r="P136" i="2"/>
  <c r="M136" i="2"/>
  <c r="J136" i="2"/>
  <c r="G136" i="2"/>
  <c r="D136" i="2"/>
  <c r="V135" i="2"/>
  <c r="S135" i="2"/>
  <c r="V134" i="2"/>
  <c r="S134" i="2"/>
  <c r="P134" i="2"/>
  <c r="M134" i="2"/>
  <c r="J134" i="2"/>
  <c r="G134" i="2"/>
  <c r="D134" i="2"/>
  <c r="V131" i="2"/>
  <c r="S131" i="2"/>
  <c r="V132" i="2"/>
  <c r="S132" i="2"/>
  <c r="P132" i="2"/>
  <c r="M132" i="2"/>
  <c r="J132" i="2"/>
  <c r="G132" i="2"/>
  <c r="D132" i="2"/>
  <c r="V129" i="2"/>
  <c r="S129" i="2"/>
  <c r="P129" i="2"/>
  <c r="M129" i="2"/>
  <c r="J129" i="2"/>
  <c r="G129" i="2"/>
  <c r="D129" i="2"/>
  <c r="V128" i="2"/>
  <c r="S128" i="2"/>
  <c r="P128" i="2"/>
  <c r="M128" i="2"/>
  <c r="J128" i="2"/>
  <c r="G128" i="2"/>
  <c r="D128" i="2"/>
  <c r="V127" i="2"/>
  <c r="S127" i="2"/>
  <c r="P127" i="2"/>
  <c r="M127" i="2"/>
  <c r="J127" i="2"/>
  <c r="G127" i="2"/>
  <c r="D127" i="2"/>
  <c r="V126" i="2"/>
  <c r="S126" i="2"/>
  <c r="P126" i="2"/>
  <c r="M126" i="2"/>
  <c r="J126" i="2"/>
  <c r="G126" i="2"/>
  <c r="D126" i="2"/>
  <c r="V125" i="2"/>
  <c r="S125" i="2"/>
  <c r="P125" i="2"/>
  <c r="M125" i="2"/>
  <c r="J125" i="2"/>
  <c r="G125" i="2"/>
  <c r="D125" i="2"/>
  <c r="V122" i="2"/>
  <c r="S122" i="2"/>
  <c r="P122" i="2"/>
  <c r="M122" i="2"/>
  <c r="J122" i="2"/>
  <c r="G122" i="2"/>
  <c r="D122" i="2"/>
  <c r="V120" i="2"/>
  <c r="S120" i="2"/>
  <c r="V121" i="2"/>
  <c r="S121" i="2"/>
  <c r="P121" i="2"/>
  <c r="M121" i="2"/>
  <c r="J121" i="2"/>
  <c r="G121" i="2"/>
  <c r="D121" i="2"/>
  <c r="V118" i="2"/>
  <c r="S118" i="2"/>
  <c r="P118" i="2"/>
  <c r="M118" i="2"/>
  <c r="J118" i="2"/>
  <c r="G118" i="2"/>
  <c r="D118" i="2"/>
  <c r="V117" i="2"/>
  <c r="S117" i="2"/>
  <c r="P117" i="2"/>
  <c r="M117" i="2"/>
  <c r="J117" i="2"/>
  <c r="G117" i="2"/>
  <c r="D117" i="2"/>
  <c r="V114" i="2"/>
  <c r="S114" i="2"/>
  <c r="P114" i="2"/>
  <c r="M114" i="2"/>
  <c r="J114" i="2"/>
  <c r="G114" i="2"/>
  <c r="D114" i="2"/>
  <c r="P109" i="2"/>
  <c r="M109" i="2"/>
  <c r="J109" i="2"/>
  <c r="P108" i="2"/>
  <c r="M108" i="2"/>
  <c r="J108" i="2"/>
  <c r="G108" i="2"/>
  <c r="D108" i="2"/>
  <c r="P107" i="2"/>
  <c r="M107" i="2"/>
  <c r="P106" i="2"/>
  <c r="M106" i="2"/>
  <c r="V104" i="2"/>
  <c r="S104" i="2"/>
  <c r="P104" i="2"/>
  <c r="M104" i="2"/>
  <c r="J104" i="2"/>
  <c r="G104" i="2"/>
  <c r="D104" i="2"/>
  <c r="J105" i="2"/>
  <c r="G105" i="2"/>
  <c r="P98" i="2"/>
  <c r="M98" i="2"/>
  <c r="J98" i="2"/>
  <c r="G98" i="2"/>
  <c r="D98" i="2"/>
  <c r="V97" i="2"/>
  <c r="S97" i="2"/>
  <c r="P97" i="2"/>
  <c r="M97" i="2"/>
  <c r="J97" i="2"/>
  <c r="G97" i="2"/>
  <c r="D97" i="2"/>
  <c r="V96" i="2"/>
  <c r="S96" i="2"/>
  <c r="P96" i="2"/>
  <c r="M96" i="2"/>
  <c r="J96" i="2"/>
  <c r="G96" i="2"/>
  <c r="D96" i="2"/>
  <c r="V95" i="2"/>
  <c r="S95" i="2"/>
  <c r="P95" i="2"/>
  <c r="M95" i="2"/>
  <c r="J95" i="2"/>
  <c r="G95" i="2"/>
  <c r="D95" i="2"/>
  <c r="P93" i="2"/>
  <c r="M93" i="2"/>
  <c r="J93" i="2"/>
  <c r="G93" i="2"/>
  <c r="D93" i="2"/>
  <c r="V90" i="2"/>
  <c r="S90" i="2"/>
  <c r="V91" i="2"/>
  <c r="S91" i="2"/>
  <c r="P91" i="2"/>
  <c r="M91" i="2"/>
  <c r="J91" i="2"/>
  <c r="G91" i="2"/>
  <c r="D91" i="2"/>
  <c r="P88" i="2"/>
  <c r="M88" i="2"/>
  <c r="J88" i="2"/>
  <c r="G88" i="2"/>
  <c r="V85" i="2"/>
  <c r="S85" i="2"/>
  <c r="P85" i="2"/>
  <c r="M85" i="2"/>
  <c r="G87" i="2"/>
  <c r="D87" i="2"/>
  <c r="G86" i="2"/>
  <c r="D86" i="2"/>
  <c r="T81" i="2"/>
  <c r="V81" i="2" s="1"/>
  <c r="Q81" i="2"/>
  <c r="S81" i="2" s="1"/>
  <c r="P81" i="2"/>
  <c r="M81" i="2"/>
  <c r="J81" i="2"/>
  <c r="G81" i="2"/>
  <c r="D81" i="2"/>
  <c r="V80" i="2"/>
  <c r="S80" i="2"/>
  <c r="P80" i="2"/>
  <c r="M80" i="2"/>
  <c r="J80" i="2"/>
  <c r="G80" i="2"/>
  <c r="D80" i="2"/>
  <c r="P79" i="2"/>
  <c r="M79" i="2"/>
  <c r="J79" i="2"/>
  <c r="G79" i="2"/>
  <c r="D79" i="2"/>
  <c r="V78" i="2"/>
  <c r="S78" i="2"/>
  <c r="P78" i="2"/>
  <c r="M78" i="2"/>
  <c r="J78" i="2"/>
  <c r="G78" i="2"/>
  <c r="D78" i="2"/>
  <c r="V82" i="2"/>
  <c r="S82" i="2"/>
  <c r="P82" i="2"/>
  <c r="M82" i="2"/>
  <c r="J82" i="2"/>
  <c r="G82" i="2"/>
  <c r="D82" i="2"/>
  <c r="V84" i="2"/>
  <c r="S84" i="2"/>
  <c r="V76" i="2"/>
  <c r="S76" i="2"/>
  <c r="P76" i="2"/>
  <c r="M76" i="2"/>
  <c r="J76" i="2"/>
  <c r="G76" i="2"/>
  <c r="D76" i="2"/>
  <c r="V72" i="2"/>
  <c r="S72" i="2"/>
  <c r="J74" i="2"/>
  <c r="G74" i="2"/>
  <c r="D74" i="2"/>
  <c r="V73" i="2"/>
  <c r="S73" i="2"/>
  <c r="P73" i="2"/>
  <c r="M73" i="2"/>
  <c r="J73" i="2"/>
  <c r="G73" i="2"/>
  <c r="D73" i="2"/>
  <c r="V71" i="2"/>
  <c r="S71" i="2"/>
  <c r="P71" i="2"/>
  <c r="M71" i="2"/>
  <c r="J71" i="2"/>
  <c r="G71" i="2"/>
  <c r="D71" i="2"/>
  <c r="V70" i="2"/>
  <c r="S70" i="2"/>
  <c r="P70" i="2"/>
  <c r="M70" i="2"/>
  <c r="J70" i="2"/>
  <c r="G70" i="2"/>
  <c r="D70" i="2"/>
  <c r="V49" i="2"/>
  <c r="S49" i="2"/>
  <c r="V48" i="2"/>
  <c r="S48" i="2"/>
  <c r="O48" i="2"/>
  <c r="P48" i="2" s="1"/>
  <c r="M48" i="2"/>
  <c r="J48" i="2"/>
  <c r="G48" i="2"/>
  <c r="D48" i="2"/>
  <c r="V47" i="2"/>
  <c r="S47" i="2"/>
  <c r="O47" i="2"/>
  <c r="M47" i="2"/>
  <c r="J47" i="2"/>
  <c r="G47" i="2"/>
  <c r="D47" i="2"/>
  <c r="V46" i="2"/>
  <c r="S46" i="2"/>
  <c r="M45" i="2"/>
  <c r="J45" i="2"/>
  <c r="G45" i="2"/>
  <c r="D45" i="2"/>
  <c r="V44" i="2"/>
  <c r="S44" i="2"/>
  <c r="V54" i="2"/>
  <c r="S54" i="2"/>
  <c r="V68" i="2"/>
  <c r="S68" i="2"/>
  <c r="P68" i="2"/>
  <c r="M68" i="2"/>
  <c r="J68" i="2"/>
  <c r="G68" i="2"/>
  <c r="V67" i="2"/>
  <c r="S67" i="2"/>
  <c r="V66" i="2"/>
  <c r="S66" i="2"/>
  <c r="P66" i="2"/>
  <c r="M66" i="2"/>
  <c r="J66" i="2"/>
  <c r="G66" i="2"/>
  <c r="D66" i="2"/>
  <c r="V65" i="2"/>
  <c r="S65" i="2"/>
  <c r="P65" i="2"/>
  <c r="M65" i="2"/>
  <c r="J65" i="2"/>
  <c r="G65" i="2"/>
  <c r="D65" i="2"/>
  <c r="V64" i="2"/>
  <c r="S64" i="2"/>
  <c r="P64" i="2"/>
  <c r="M64" i="2"/>
  <c r="J64" i="2"/>
  <c r="G64" i="2"/>
  <c r="D64" i="2"/>
  <c r="V63" i="2"/>
  <c r="S63" i="2"/>
  <c r="P63" i="2"/>
  <c r="M63" i="2"/>
  <c r="J63" i="2"/>
  <c r="G63" i="2"/>
  <c r="D63" i="2"/>
  <c r="V62" i="2"/>
  <c r="S62" i="2"/>
  <c r="P62" i="2"/>
  <c r="M62" i="2"/>
  <c r="J62" i="2"/>
  <c r="G62" i="2"/>
  <c r="D62" i="2"/>
  <c r="V61" i="2"/>
  <c r="S61" i="2"/>
  <c r="P61" i="2"/>
  <c r="M61" i="2"/>
  <c r="J61" i="2"/>
  <c r="G61" i="2"/>
  <c r="D61" i="2"/>
  <c r="V60" i="2"/>
  <c r="S60" i="2"/>
  <c r="P60" i="2"/>
  <c r="M60" i="2"/>
  <c r="J60" i="2"/>
  <c r="G60" i="2"/>
  <c r="D60" i="2"/>
  <c r="V59" i="2"/>
  <c r="S59" i="2"/>
  <c r="P59" i="2"/>
  <c r="M59" i="2"/>
  <c r="J59" i="2"/>
  <c r="G59" i="2"/>
  <c r="D59" i="2"/>
  <c r="V58" i="2"/>
  <c r="S58" i="2"/>
  <c r="P58" i="2"/>
  <c r="M58" i="2"/>
  <c r="J58" i="2"/>
  <c r="G58" i="2"/>
  <c r="D58" i="2"/>
  <c r="V57" i="2"/>
  <c r="S57" i="2"/>
  <c r="P57" i="2"/>
  <c r="M57" i="2"/>
  <c r="J57" i="2"/>
  <c r="G57" i="2"/>
  <c r="D57" i="2"/>
  <c r="V56" i="2"/>
  <c r="S56" i="2"/>
  <c r="P56" i="2"/>
  <c r="M56" i="2"/>
  <c r="J56" i="2"/>
  <c r="G56" i="2"/>
  <c r="D56" i="2"/>
  <c r="V55" i="2"/>
  <c r="S55" i="2"/>
  <c r="P55" i="2"/>
  <c r="M55" i="2"/>
  <c r="J55" i="2"/>
  <c r="G55" i="2"/>
  <c r="D55" i="2"/>
  <c r="D53" i="2"/>
  <c r="P52" i="2"/>
  <c r="M52" i="2"/>
  <c r="J52" i="2"/>
  <c r="G52" i="2"/>
  <c r="D52" i="2"/>
  <c r="D51" i="2"/>
  <c r="V40" i="2"/>
  <c r="S40" i="2"/>
  <c r="P40" i="2"/>
  <c r="M40" i="2"/>
  <c r="J40" i="2"/>
  <c r="G40" i="2"/>
  <c r="D40" i="2"/>
  <c r="V38" i="2"/>
  <c r="S38" i="2"/>
  <c r="P38" i="2"/>
  <c r="M38" i="2"/>
  <c r="J38" i="2"/>
  <c r="G38" i="2"/>
  <c r="D38" i="2"/>
  <c r="V34" i="2"/>
  <c r="S34" i="2"/>
  <c r="P34" i="2"/>
  <c r="P32" i="2"/>
  <c r="M32" i="2"/>
  <c r="J32" i="2"/>
  <c r="G32" i="2"/>
  <c r="D32" i="2"/>
  <c r="P31" i="2"/>
  <c r="M31" i="2"/>
  <c r="J31" i="2"/>
  <c r="G31" i="2"/>
  <c r="D31" i="2"/>
  <c r="P30" i="2"/>
  <c r="M30" i="2"/>
  <c r="J30" i="2"/>
  <c r="G30" i="2"/>
  <c r="D30" i="2"/>
  <c r="P29" i="2"/>
  <c r="M29" i="2"/>
  <c r="J29" i="2"/>
  <c r="G29" i="2"/>
  <c r="D29" i="2"/>
  <c r="P27" i="2"/>
  <c r="P26" i="2"/>
  <c r="V25" i="2"/>
  <c r="S25" i="2"/>
  <c r="V24" i="2"/>
  <c r="S24" i="2"/>
  <c r="V22" i="2"/>
  <c r="V21" i="2"/>
  <c r="S21" i="2"/>
  <c r="V20" i="2"/>
  <c r="S20" i="2"/>
  <c r="J20" i="2"/>
  <c r="G20" i="2"/>
  <c r="D20" i="2"/>
  <c r="V19" i="2"/>
  <c r="S19" i="2"/>
  <c r="J19" i="2"/>
  <c r="G19" i="2"/>
  <c r="D19" i="2"/>
  <c r="V18" i="2"/>
  <c r="P18" i="2"/>
  <c r="M18" i="2"/>
  <c r="J18" i="2"/>
  <c r="G18" i="2"/>
  <c r="D18" i="2"/>
  <c r="V17" i="2"/>
  <c r="S17" i="2"/>
  <c r="P17" i="2"/>
  <c r="M17" i="2"/>
  <c r="J17" i="2"/>
  <c r="P15" i="2"/>
  <c r="M15" i="2"/>
  <c r="J15" i="2"/>
  <c r="G15" i="2"/>
  <c r="D15" i="2"/>
  <c r="V14" i="2"/>
  <c r="S14" i="2"/>
  <c r="P14" i="2"/>
  <c r="M14" i="2"/>
  <c r="J14" i="2"/>
  <c r="G14" i="2"/>
  <c r="D14" i="2"/>
  <c r="D13" i="2"/>
  <c r="V12" i="2"/>
  <c r="S12" i="2"/>
  <c r="P12" i="2"/>
  <c r="M12" i="2"/>
  <c r="J12" i="2"/>
  <c r="G12" i="2"/>
  <c r="D12" i="2"/>
  <c r="V11" i="2"/>
  <c r="S11" i="2"/>
  <c r="P11" i="2"/>
  <c r="M11" i="2"/>
  <c r="J11" i="2"/>
  <c r="G11" i="2"/>
  <c r="D11" i="2"/>
  <c r="V10" i="2"/>
  <c r="S10" i="2"/>
  <c r="P10" i="2"/>
  <c r="M10" i="2"/>
  <c r="J10" i="2"/>
  <c r="G10" i="2"/>
  <c r="D10" i="2"/>
  <c r="V7" i="2"/>
  <c r="S7" i="2"/>
  <c r="P7" i="2"/>
  <c r="M7" i="2"/>
  <c r="J7" i="2"/>
  <c r="G7" i="2"/>
  <c r="D7" i="2"/>
  <c r="O142" i="2" l="1"/>
  <c r="P47" i="2"/>
</calcChain>
</file>

<file path=xl/sharedStrings.xml><?xml version="1.0" encoding="utf-8"?>
<sst xmlns="http://schemas.openxmlformats.org/spreadsheetml/2006/main" count="1616" uniqueCount="648">
  <si>
    <t>TABLA: PRESUPUESTOS POR INSTITUCIONES (MM$ EN MONEDA CORRIENTE)</t>
  </si>
  <si>
    <t>N°</t>
  </si>
  <si>
    <t>GBARD</t>
  </si>
  <si>
    <t>%</t>
  </si>
  <si>
    <t>MINISTERIO DE RELACIONES EXTERIORES</t>
  </si>
  <si>
    <t>Instituto Antártico Chileno</t>
  </si>
  <si>
    <t>SUBSECRETARÍA DE ECONOMÍA Y EMT</t>
  </si>
  <si>
    <t>Instituto Nacional de Normalización (INN)</t>
  </si>
  <si>
    <t>Agencia Chilena del Espacio</t>
  </si>
  <si>
    <t>-</t>
  </si>
  <si>
    <t xml:space="preserve">Programa Iniciativa Científica Millenium </t>
  </si>
  <si>
    <t>Programa Fondo de Innovación para la Competitividad</t>
  </si>
  <si>
    <t>SUBSECRETARIA DE PESCA Y ACUICULTURA</t>
  </si>
  <si>
    <t>IFOP (Apoyo Operacional Plataforma Científica)</t>
  </si>
  <si>
    <t>SERVICIO NACIONAL DE PESCA Y ACUICULTURA</t>
  </si>
  <si>
    <t>FIE-Acuícola</t>
  </si>
  <si>
    <t>FIE-Sistema Integrado de Gestión Sanitaria Acuicultura</t>
  </si>
  <si>
    <t>Bienes y Servicios de Consumo</t>
  </si>
  <si>
    <t>Adquisición de Activos No Financieros</t>
  </si>
  <si>
    <t>CORFO</t>
  </si>
  <si>
    <t>Becas</t>
  </si>
  <si>
    <t>Fondo Innovación Tecnológicas Bio-Bio</t>
  </si>
  <si>
    <t>Comité de Desarrollo de la Industria de Energía Solar (CIFES/ Centro de Energías Renovables)</t>
  </si>
  <si>
    <t>Transferencia Tecnológica</t>
  </si>
  <si>
    <t>Fundación Chile</t>
  </si>
  <si>
    <t>INNOVA CHILE</t>
  </si>
  <si>
    <t>Convenio Investigación Astronómica - ESO/AUI/NAOJ</t>
  </si>
  <si>
    <t>Otros transferencias CONICYT</t>
  </si>
  <si>
    <t>Convenio GEMINI</t>
  </si>
  <si>
    <t>Fondo Publicaciones Científicas</t>
  </si>
  <si>
    <t>Becas Chile</t>
  </si>
  <si>
    <t>Programa Inserción de Investigadores (PAI)</t>
  </si>
  <si>
    <t>Apoyo Complementario para Estudiantes de Postgrado</t>
  </si>
  <si>
    <t>Fondo Nacional de Desarrollo Científico y Tecnológico (FONDECYT)</t>
  </si>
  <si>
    <t>Fondo de Fomento al Desarrollo Científico y Tecnológico (FONDEF)</t>
  </si>
  <si>
    <t>Programas Regionales de Investigación Científica y Tecnológica</t>
  </si>
  <si>
    <t>Programa de Investigación Asociativa (PIA)</t>
  </si>
  <si>
    <t xml:space="preserve">Programas Científicos de Nivel Internacional </t>
  </si>
  <si>
    <t>Programa en Minería Virtuosa, Inclusiva y Sostenida</t>
  </si>
  <si>
    <t>FONDEQUIP</t>
  </si>
  <si>
    <t>Pluralismo en el Sistema Informativo Nacional</t>
  </si>
  <si>
    <t>Desarrollo de Capacidades para el Estudio e Investigaciones Pedagógicas (FONIDE)</t>
  </si>
  <si>
    <t>Instituto Astronómico Isaac Newton</t>
  </si>
  <si>
    <t>Universidad de Chile</t>
  </si>
  <si>
    <t>Aporte para Fomento de Investigación</t>
  </si>
  <si>
    <t xml:space="preserve">MINISTERIO DE DEFENSA NACIONAL </t>
  </si>
  <si>
    <t>Comité Oceanográfico Nacional (SHOA)</t>
  </si>
  <si>
    <t>Dirección General de Territorio Marítimo</t>
  </si>
  <si>
    <t>MINISTERIO DE OBRAS PUBLICAS</t>
  </si>
  <si>
    <t>MINISTERIO DE AGRICULTURA</t>
  </si>
  <si>
    <t>Programa Apoyo a la Investigación para la Competitividad Agroalimentaria y Forestal</t>
  </si>
  <si>
    <t>Instituto de Investigaciones Agropecuarias (INIA)</t>
  </si>
  <si>
    <t>Fundación para la Innovación Agraria (FIA)</t>
  </si>
  <si>
    <t>Instituto Forestal (INFOR)</t>
  </si>
  <si>
    <t>Agencia Chilena para la Inocuidad y Calidad Alimentaria</t>
  </si>
  <si>
    <t>MINISTERIO DE SALUD</t>
  </si>
  <si>
    <t>MINISTERIO DE MINERIA</t>
  </si>
  <si>
    <t>MINISTERIO DE ENERGIA</t>
  </si>
  <si>
    <t xml:space="preserve">Subsecretaría de Energía </t>
  </si>
  <si>
    <t>Proyectos Energías Renovables no Convencionales</t>
  </si>
  <si>
    <t>Aplicación Programa Energización Rural y Social (PERYS)</t>
  </si>
  <si>
    <t>Apoyo al Desarrollo de Energías Renovables no Convencionales</t>
  </si>
  <si>
    <t>Agencia Chilena de Eficiencia Energética</t>
  </si>
  <si>
    <t>MINISTERIO DEL MEDIO AMBIENTE</t>
  </si>
  <si>
    <t>Fondo de Protección Ambiental</t>
  </si>
  <si>
    <t>FIE-Minero (Subsecretaría del Medio Ambiente)</t>
  </si>
  <si>
    <t>TRANSVERSAL</t>
  </si>
  <si>
    <t>PODER JUDICIAL</t>
  </si>
  <si>
    <t>Becas de Postgrado</t>
  </si>
  <si>
    <t>TOTAL</t>
  </si>
  <si>
    <t>GBARD SEGÚN OBJETIVO SOCIOECONÓMICO</t>
  </si>
  <si>
    <t>Clasificación NABS 2007</t>
  </si>
  <si>
    <t xml:space="preserve">Objetivo Socioeconómico </t>
  </si>
  <si>
    <t xml:space="preserve"> MM$ corrientes</t>
  </si>
  <si>
    <t>Exploración y explotación de la Tierra</t>
  </si>
  <si>
    <t>Medioambiente</t>
  </si>
  <si>
    <t>Exploración y explotación del espacio</t>
  </si>
  <si>
    <t>Transporte, telecomunicaciones y otras infraestructuras</t>
  </si>
  <si>
    <t>Energía</t>
  </si>
  <si>
    <t>Producción y tecnología industrial</t>
  </si>
  <si>
    <t>Sanidad</t>
  </si>
  <si>
    <t>Agricultura</t>
  </si>
  <si>
    <t>Educación</t>
  </si>
  <si>
    <t>Cultura, ocio, religión y medios de comunicación</t>
  </si>
  <si>
    <t>Sistemas políticos y sociales, estructuras y procesos</t>
  </si>
  <si>
    <t>Defensa</t>
  </si>
  <si>
    <t>Otros</t>
  </si>
  <si>
    <t>No Clasificable</t>
  </si>
  <si>
    <t>Sin Clasificar</t>
  </si>
  <si>
    <t>Total</t>
  </si>
  <si>
    <t>Sector Ejecutor</t>
  </si>
  <si>
    <t>Instituciones Privadas Sin Fines de Lucro (IPSFL)</t>
  </si>
  <si>
    <t>Empresas/Educación Superior</t>
  </si>
  <si>
    <t>Estado/IPSFL/Educación Superior</t>
  </si>
  <si>
    <t>Estado/Educación Superior</t>
  </si>
  <si>
    <t>IPSFL/Educación Superior</t>
  </si>
  <si>
    <t>Sin clasificación</t>
  </si>
  <si>
    <t>GBARD (MM$ corrientes)</t>
  </si>
  <si>
    <t>GBARD de Institutos Tecnológicos Públicos de Chile</t>
  </si>
  <si>
    <t xml:space="preserve">Instituto Tecnológico Público </t>
  </si>
  <si>
    <t>MM$ corrientes</t>
  </si>
  <si>
    <t>Instituto de Fomento Pesquero (IFOP)</t>
  </si>
  <si>
    <t>Instituto Geográfico Militar (IGM)</t>
  </si>
  <si>
    <t>Serv. Hidrográfico y Oceanográfico de la Armada (SHOA)</t>
  </si>
  <si>
    <t>Instituto Nacional de Hidráulica (INH)</t>
  </si>
  <si>
    <t>Centro de Información de Recursos Naturales (CIREN)</t>
  </si>
  <si>
    <t>Servicio Nacional de Geología y Minería (SERNAGEOMIN)</t>
  </si>
  <si>
    <t>Comisión Chilena de Energía Nuclear(CCHEN)</t>
  </si>
  <si>
    <t>Instituto de Salud Pública de Chile (ISP)</t>
  </si>
  <si>
    <t>Reg</t>
  </si>
  <si>
    <t>Descripción series</t>
  </si>
  <si>
    <t>Demanda Interna </t>
  </si>
  <si>
    <t>Formación bruta de capital fijo</t>
  </si>
  <si>
    <t>Inflactor</t>
  </si>
  <si>
    <t>Inflación</t>
  </si>
  <si>
    <t>DIPRES</t>
  </si>
  <si>
    <t>INE IPC</t>
  </si>
  <si>
    <t>Año</t>
  </si>
  <si>
    <t>GBARD/PIB</t>
  </si>
  <si>
    <t>Avance general del conocimiento: I+D financiada por FGU</t>
  </si>
  <si>
    <t>Progreso general del conocimiento: I+D financiada por otras fuentes</t>
  </si>
  <si>
    <t>03 Poder Judicial</t>
  </si>
  <si>
    <t>Partida / Institución</t>
  </si>
  <si>
    <t>(MM$ corrientes)</t>
  </si>
  <si>
    <t>Extranjero</t>
  </si>
  <si>
    <t>Nacional</t>
  </si>
  <si>
    <t>Sin información</t>
  </si>
  <si>
    <t>PIB</t>
  </si>
  <si>
    <t>US Dollar, MLN</t>
  </si>
  <si>
    <t>US Dollar, Millions</t>
  </si>
  <si>
    <t>PAIS</t>
  </si>
  <si>
    <t>Suiza</t>
  </si>
  <si>
    <t>..</t>
  </si>
  <si>
    <t>Francia</t>
  </si>
  <si>
    <t>Polonia</t>
  </si>
  <si>
    <t>Grecia</t>
  </si>
  <si>
    <t>Letonia</t>
  </si>
  <si>
    <t>Hungría</t>
  </si>
  <si>
    <t>Chile</t>
  </si>
  <si>
    <t>Irlanda</t>
  </si>
  <si>
    <t>Italia</t>
  </si>
  <si>
    <t>Corea</t>
  </si>
  <si>
    <t>España</t>
  </si>
  <si>
    <t>Portugal</t>
  </si>
  <si>
    <t>Reino Unido</t>
  </si>
  <si>
    <t>Australia</t>
  </si>
  <si>
    <t>Estonia</t>
  </si>
  <si>
    <t>Eslovenia</t>
  </si>
  <si>
    <t>Israel</t>
  </si>
  <si>
    <t>Nueva Zelanda</t>
  </si>
  <si>
    <t>Islandia</t>
  </si>
  <si>
    <t>Luxemburgo</t>
  </si>
  <si>
    <t>Países Bajos</t>
  </si>
  <si>
    <t>Suecia</t>
  </si>
  <si>
    <t>Estados Unidos</t>
  </si>
  <si>
    <t>Austria</t>
  </si>
  <si>
    <t>Finlandia</t>
  </si>
  <si>
    <t>Alemania</t>
  </si>
  <si>
    <t>Dinamarca</t>
  </si>
  <si>
    <t>Noruega</t>
  </si>
  <si>
    <t>inflactor</t>
  </si>
  <si>
    <t>MINISTERIO DEL INTERIOR Y SEGURIDAD PÚBLICA</t>
  </si>
  <si>
    <t>Agencia de Sustentabilidad y Cambio Climático (ex-CNPL)</t>
  </si>
  <si>
    <t>Innovación Empresarial</t>
  </si>
  <si>
    <t>12. Avance general del conocimiento: I+D financiada por FGU</t>
  </si>
  <si>
    <t>2,27%</t>
  </si>
  <si>
    <t>2,33%</t>
  </si>
  <si>
    <t>1,47%</t>
  </si>
  <si>
    <t>1,39%</t>
  </si>
  <si>
    <t>0,86%</t>
  </si>
  <si>
    <t>1,12%</t>
  </si>
  <si>
    <t>0,29%</t>
  </si>
  <si>
    <t>0,37%</t>
  </si>
  <si>
    <t>1,09%</t>
  </si>
  <si>
    <t>0,90%</t>
  </si>
  <si>
    <t>0,42%</t>
  </si>
  <si>
    <t>0,53%</t>
  </si>
  <si>
    <t>6,40%</t>
  </si>
  <si>
    <t>6,64%</t>
  </si>
  <si>
    <t>13. Progreso general del conocimiento: I+D financiada por otras fuentes</t>
  </si>
  <si>
    <t>20,96%</t>
  </si>
  <si>
    <t>7,81%</t>
  </si>
  <si>
    <t>3,62%</t>
  </si>
  <si>
    <t>2,51%</t>
  </si>
  <si>
    <t>9,51%</t>
  </si>
  <si>
    <t>3,52%</t>
  </si>
  <si>
    <t>No clasificable</t>
  </si>
  <si>
    <t>46,61%</t>
  </si>
  <si>
    <t>49,81%</t>
  </si>
  <si>
    <t>Subtotal</t>
  </si>
  <si>
    <t>% del GBARD</t>
  </si>
  <si>
    <t>1,87%</t>
  </si>
  <si>
    <t>Tasa de Crecimiento</t>
  </si>
  <si>
    <t>Poder Judicial</t>
  </si>
  <si>
    <t>MINECON</t>
  </si>
  <si>
    <t>MINEDUC</t>
  </si>
  <si>
    <t>MOP</t>
  </si>
  <si>
    <t>MINAGRI</t>
  </si>
  <si>
    <t>MINSAL</t>
  </si>
  <si>
    <t>1. Exploración y explotación de la Tierra</t>
  </si>
  <si>
    <t>2. Medioambiente</t>
  </si>
  <si>
    <t>3. Exploración y explotación del espacio</t>
  </si>
  <si>
    <t>4. Transporte, telecomunicaciones y otras infraestructuras</t>
  </si>
  <si>
    <t>5. Energía</t>
  </si>
  <si>
    <t>6. Producción y tecnología industrial</t>
  </si>
  <si>
    <t>7. Sanidad</t>
  </si>
  <si>
    <t>8. Agricultura</t>
  </si>
  <si>
    <t>9. Educación</t>
  </si>
  <si>
    <t>10. Cultura, ocio, religión y medios de comunicación</t>
  </si>
  <si>
    <t>11. Sistemas políticos y sociales, estructuras y procesos</t>
  </si>
  <si>
    <t>14. Defensa</t>
  </si>
  <si>
    <t>- Otros</t>
  </si>
  <si>
    <t>- No Clasificable</t>
  </si>
  <si>
    <t>- Sin Clasificar</t>
  </si>
  <si>
    <t>IPSFL</t>
  </si>
  <si>
    <t>IFOP</t>
  </si>
  <si>
    <t>INIA</t>
  </si>
  <si>
    <t>INFOR</t>
  </si>
  <si>
    <t>INH</t>
  </si>
  <si>
    <t>SHOA</t>
  </si>
  <si>
    <t>CChEN</t>
  </si>
  <si>
    <t>IGM</t>
  </si>
  <si>
    <t>ISP</t>
  </si>
  <si>
    <t>INN</t>
  </si>
  <si>
    <t>SAF</t>
  </si>
  <si>
    <t>CIREN</t>
  </si>
  <si>
    <t>Acceso a información Electrónica para C&amp;T</t>
  </si>
  <si>
    <t>Becas Nacionales Postgrado</t>
  </si>
  <si>
    <t>Cooperación Internacional</t>
  </si>
  <si>
    <t>FONDECYT</t>
  </si>
  <si>
    <t>FONDEF</t>
  </si>
  <si>
    <t>Programa Científicos de Nivel Internacional</t>
  </si>
  <si>
    <t>Programa de Inserción de Investigadores</t>
  </si>
  <si>
    <t>Programa de Investigación Asociativa</t>
  </si>
  <si>
    <t>Innovación Empresarial (Innova Chile)</t>
  </si>
  <si>
    <t>Instituto de Fomento Pesquero (CTF)</t>
  </si>
  <si>
    <t>SERNAGEOMIN Programa Seguridad Minera</t>
  </si>
  <si>
    <t>GERD (MM$ correintes)</t>
  </si>
  <si>
    <t>GERD/PIB</t>
  </si>
  <si>
    <t>Asignaciones presupuestarias de CONICYT</t>
  </si>
  <si>
    <t>Asignaciones Presupuestarias de CORFO</t>
  </si>
  <si>
    <t>Ley de Incentivo Tributario a la I+D</t>
  </si>
  <si>
    <t>GORE Región de Tarapacá - Transferencias de Capital</t>
  </si>
  <si>
    <t>GORE Región de Antofagasta</t>
  </si>
  <si>
    <t>- CICITEM-Corporación Centro de Investigación Tecnológico para la Minería</t>
  </si>
  <si>
    <t>- Transferencias de Capital</t>
  </si>
  <si>
    <t>GORE Región de Atacama - Transferencias de Capital</t>
  </si>
  <si>
    <t>GORE Región de Coquimbo</t>
  </si>
  <si>
    <t>- CEAZA-Corporación Centro de Estudios Avanzados en Zonas Áridas</t>
  </si>
  <si>
    <t>GORE Región de Valparaíso - Transferencias de Capital</t>
  </si>
  <si>
    <t>- Centro de estudios avanzados en fruticultura</t>
  </si>
  <si>
    <t>GORE Región del Maule - Transferencias de Capital</t>
  </si>
  <si>
    <t>GORE Región del Biobío - Transferencias de Capital</t>
  </si>
  <si>
    <t>GORE Región de La Araucanía - Transferencias de Capital</t>
  </si>
  <si>
    <t>GORE Región de Los Lagos - Transferencias de Capital</t>
  </si>
  <si>
    <t>GORE Región de Aysén</t>
  </si>
  <si>
    <t xml:space="preserve">- Corporación Centro de Investigación de Ecosistemas de la Patagonia (CIEP) </t>
  </si>
  <si>
    <t>- Transferencias de Capital: Prog. Inversión Regional</t>
  </si>
  <si>
    <t>- Transferencias de Capital: Fondo de Desarrollo de Magallanes y de la Antártica Chilena</t>
  </si>
  <si>
    <t>GORE Región de Magallanes y la Antártica Chilena</t>
  </si>
  <si>
    <t>GORE Región de Los Ríos - Transferencias de Capital</t>
  </si>
  <si>
    <t>GORE Región Metropolitana de Santiago - Transferencias de Capital</t>
  </si>
  <si>
    <t>GORE Región de Arica y Parinacota - Transferencias de Capital</t>
  </si>
  <si>
    <t>GORE Región de Ñuble - Transferencias de Capital</t>
  </si>
  <si>
    <t>Instituto de Fomento Pesquero (IFOP) [desde SubECON]</t>
  </si>
  <si>
    <t>INN [desde el Programa FIC]</t>
  </si>
  <si>
    <t>INN [desde CORFO]</t>
  </si>
  <si>
    <t>Fondo de Investigación Pesquera (FIPA)</t>
  </si>
  <si>
    <t>IFOP [desde CORFO]</t>
  </si>
  <si>
    <t>MINISTERIO DE HACIENDA - DIPRES</t>
  </si>
  <si>
    <t>Evaluación de Programas de los Servicios Públicos</t>
  </si>
  <si>
    <t>MINISTERIO DE EDUCACIÓN</t>
  </si>
  <si>
    <t>Cooperación Internacional (PCI)</t>
  </si>
  <si>
    <t>Servicio Aerofotogramétrico de la FACH (SAF)</t>
  </si>
  <si>
    <t>Dirección Meteorológica de Chile - DGAC (MeteoChile)</t>
  </si>
  <si>
    <t>Centro de Información de Recursos Naturales (CIREN) [desde SubAGRI]</t>
  </si>
  <si>
    <t>CIREN [desde ODEPA]</t>
  </si>
  <si>
    <t>SAG - Programa Tuberculosis Bovina</t>
  </si>
  <si>
    <t>CONAF - Fondo para Investigación Ley Bosque Nativo</t>
  </si>
  <si>
    <t>CIREN [desde CORFO]</t>
  </si>
  <si>
    <t>INFOR [desde CORFO]</t>
  </si>
  <si>
    <t>Servicio Nacional de Geología y Minería (SERNAGEOMIN) (Programa 01)</t>
  </si>
  <si>
    <t>SERNAGEOMIN - Red Nacional de Vigilancia Volcánica</t>
  </si>
  <si>
    <t>SERNAGEOMIN -  Plan Nacional de Geología</t>
  </si>
  <si>
    <t>Comisión Chilena de Energía Nuclear (CChEN)</t>
  </si>
  <si>
    <t>MMA</t>
  </si>
  <si>
    <t>12. AGC: I+D financiada por FGU</t>
  </si>
  <si>
    <t>13. PGC: I+D financiada por otras fuentes</t>
  </si>
  <si>
    <t>GORE Región del Libertador Bdo. O'Higgins</t>
  </si>
  <si>
    <t>Servicio de Salud Metropolitano Oriente (H. Dr. Calvo Mackenna)</t>
  </si>
  <si>
    <t xml:space="preserve">Servicio Salud Concepción (H. Dr. Grant Benavente) </t>
  </si>
  <si>
    <t>Ley de Incentivo Tributario a la Inversión Privada en I+D - Impacto Fiscal</t>
  </si>
  <si>
    <t>Ppto.</t>
  </si>
  <si>
    <t>MINISTERIO DE ECONOMÍA, FOMENTO Y TURISMO</t>
  </si>
  <si>
    <t>MM$ 2020</t>
  </si>
  <si>
    <t>MINISTERIO SECRETARÍA GENERAL DE GOBIERNO</t>
  </si>
  <si>
    <t>Fondo de Estudios Sobre el Pluralismo en el Sistema Informativo Nacional [a CONICYT]</t>
  </si>
  <si>
    <t>Fondo Nacional de Investigación y Desarrollo en Salud (FONIS) [a CONICYT]</t>
  </si>
  <si>
    <t>EMP</t>
  </si>
  <si>
    <t>ADM</t>
  </si>
  <si>
    <t>ES</t>
  </si>
  <si>
    <t>EMP/ES</t>
  </si>
  <si>
    <t>ADM/IPSFL/ES</t>
  </si>
  <si>
    <t>ADM/ES</t>
  </si>
  <si>
    <t>IPSFL/ES</t>
  </si>
  <si>
    <t>Ley I+D</t>
  </si>
  <si>
    <t>Programas Estratégicos de Desarrollo</t>
  </si>
  <si>
    <t>Subsecretaría de Minaría</t>
  </si>
  <si>
    <t>Comité de Innovación en el Sector Público</t>
  </si>
  <si>
    <t>Comité de Industrias Inteligentes</t>
  </si>
  <si>
    <t>INDESPA (Fondo de Administración Pesquero - FAP)</t>
  </si>
  <si>
    <t>ANID (ex-CONICYT)</t>
  </si>
  <si>
    <t>MINISTERIO SECRETARÍA GENERAL DE LA PRESIDENCIA DE LA REPÚBLICA</t>
  </si>
  <si>
    <t>Programa de Modernización del Estado - BID</t>
  </si>
  <si>
    <t>Fuente</t>
  </si>
  <si>
    <t>Fuente: División de Estudios y Estadísticas, MINCIENCIA, octubre de 2020.</t>
  </si>
  <si>
    <t>MinInterior</t>
  </si>
  <si>
    <t>MinRR.EE.</t>
  </si>
  <si>
    <t>MinDefensa</t>
  </si>
  <si>
    <t>GBARD 2011-2019 (MM$, año 2020)</t>
  </si>
  <si>
    <t>MinHacienda</t>
  </si>
  <si>
    <t>MinMineria</t>
  </si>
  <si>
    <t>SEGEGOB</t>
  </si>
  <si>
    <t>MinEnergía</t>
  </si>
  <si>
    <t>MM$ 2016</t>
  </si>
  <si>
    <t>MM$ corriente</t>
  </si>
  <si>
    <t>GBARD (MM$, año 2020)</t>
  </si>
  <si>
    <t>Producto interno bruto</t>
  </si>
  <si>
    <t>   Importación Servicios</t>
  </si>
  <si>
    <t>      Industria</t>
  </si>
  <si>
    <t>      Minería</t>
  </si>
  <si>
    <t>      Agropecuario-Silvícola-Pesca</t>
  </si>
  <si>
    <t>   Importación Bienes</t>
  </si>
  <si>
    <t>Importaciones de Bienes y Servicios</t>
  </si>
  <si>
    <t>   Exportación Servicios</t>
  </si>
  <si>
    <t>         Resto</t>
  </si>
  <si>
    <t>         Cobre</t>
  </si>
  <si>
    <t>   Exportación Bienes</t>
  </si>
  <si>
    <t>Exportaciones de Bienes y Servicios</t>
  </si>
  <si>
    <t>Variación de Existencias</t>
  </si>
  <si>
    <t>   Maquinaria y equipo</t>
  </si>
  <si>
    <t>   Construcción y otras obras</t>
  </si>
  <si>
    <t>   Consumo Gobierno</t>
  </si>
  <si>
    <t>      Servicios</t>
  </si>
  <si>
    <t>      Bienes no durables</t>
  </si>
  <si>
    <t>      Bienes durables</t>
  </si>
  <si>
    <t>   Consumo de hogares e IPSFL</t>
  </si>
  <si>
    <t>Consumo total</t>
  </si>
  <si>
    <t xml:space="preserve">Gasto del producto interno bruto, a precios corrientes, series empalmadas, referencia 2013 (miles de millones de pesos) </t>
  </si>
  <si>
    <t>PIB (MM$, corrientes)</t>
  </si>
  <si>
    <t>INACh</t>
  </si>
  <si>
    <t>Instituto Antártico Chileno (INACh)</t>
  </si>
  <si>
    <t>MM$</t>
  </si>
  <si>
    <t>SERNA GEOMIN</t>
  </si>
  <si>
    <t>Int.</t>
  </si>
  <si>
    <t>Intensidad</t>
  </si>
  <si>
    <t xml:space="preserve"> MM$ año 2020</t>
  </si>
  <si>
    <t>OSE.1</t>
  </si>
  <si>
    <t>OSE.2</t>
  </si>
  <si>
    <t>OSE.3</t>
  </si>
  <si>
    <t>OSE.4</t>
  </si>
  <si>
    <t>OSE.5</t>
  </si>
  <si>
    <t>OSE.6</t>
  </si>
  <si>
    <t>OSE.7</t>
  </si>
  <si>
    <t>OSE.8</t>
  </si>
  <si>
    <t>OSE.9</t>
  </si>
  <si>
    <t>OSE.10</t>
  </si>
  <si>
    <t>OSE.11</t>
  </si>
  <si>
    <t>OSE.12</t>
  </si>
  <si>
    <t>OSE.13</t>
  </si>
  <si>
    <t>OSE.14</t>
  </si>
  <si>
    <t>GBARD (MM% corrientes)</t>
  </si>
  <si>
    <t>12.1 I+D relacionada con las cs. naturales</t>
  </si>
  <si>
    <t>12.2 I+D relacionada con la ingeniería</t>
  </si>
  <si>
    <t>12.3 I+D relacionada con las cs. médicas</t>
  </si>
  <si>
    <t>12.4 I+D relacionada con las cs. agrícolas</t>
  </si>
  <si>
    <t>12.5 I+D relacionada con las cs. sociales</t>
  </si>
  <si>
    <t>12.6 I+D relacionada con las humanidades y arte</t>
  </si>
  <si>
    <t>13.1 I+D relacionada con las cs. naturales</t>
  </si>
  <si>
    <t>13.2 I+D relacionada con la ingeniería</t>
  </si>
  <si>
    <t>13.3 I+D relacionada con las cs. médicas</t>
  </si>
  <si>
    <t>13.4 I+D relacionada con las cs. agrícolas</t>
  </si>
  <si>
    <t>13.5 I+D relacionada con las cs. sociales</t>
  </si>
  <si>
    <t>13.6 I+D relacionada con las humanidades y arte</t>
  </si>
  <si>
    <t>Enseñanza Superior (ES)</t>
  </si>
  <si>
    <t>Administración Pública o Estado (ADM)</t>
  </si>
  <si>
    <t>Empresas (EMP)</t>
  </si>
  <si>
    <t>OE</t>
  </si>
  <si>
    <t>Otros ejecutores (OE)</t>
  </si>
  <si>
    <t>GBARD (MM$ 2020)</t>
  </si>
  <si>
    <t>25 MMA</t>
  </si>
  <si>
    <t>24 Min. Energía</t>
  </si>
  <si>
    <t>20 SEGEGOB</t>
  </si>
  <si>
    <t>17 Min. Minería</t>
  </si>
  <si>
    <t>16 MINSAL</t>
  </si>
  <si>
    <t>13 MINAGRI</t>
  </si>
  <si>
    <t>12 MOP</t>
  </si>
  <si>
    <t>11 Min. Defensa</t>
  </si>
  <si>
    <t>09 MINEDUC</t>
  </si>
  <si>
    <t>08 Min. Hacienda</t>
  </si>
  <si>
    <t>07 MINECON</t>
  </si>
  <si>
    <t>06 Min. RR.EE.</t>
  </si>
  <si>
    <t>05 Min. Interior</t>
  </si>
  <si>
    <t>Institución</t>
  </si>
  <si>
    <t>Partida</t>
  </si>
  <si>
    <t>ppto</t>
  </si>
  <si>
    <t>CA Poder Judicial</t>
  </si>
  <si>
    <t>03.03.01.24.01.002</t>
  </si>
  <si>
    <t>Becas Postgrado</t>
  </si>
  <si>
    <t>05.61.02.33</t>
  </si>
  <si>
    <t>Transferencias de capital</t>
  </si>
  <si>
    <t>05.62.02.24.01.021</t>
  </si>
  <si>
    <t>CICITEM-Corporación Centro de Investigación Científico Tecnológico para la Minería</t>
  </si>
  <si>
    <t>05.62.02.33</t>
  </si>
  <si>
    <t>05.63.02.33</t>
  </si>
  <si>
    <t>05.64.02.24.01.021</t>
  </si>
  <si>
    <t>CEAZA-Corporación Centro de Estudios Avanzados en Zonas Áridas</t>
  </si>
  <si>
    <t>05.64.02.33</t>
  </si>
  <si>
    <t>05.65.02.33</t>
  </si>
  <si>
    <t>05.66.02.24.01.008</t>
  </si>
  <si>
    <t>Centro de estudios avanzados en fruticultura</t>
  </si>
  <si>
    <t>05.66.02.33</t>
  </si>
  <si>
    <t>05.67.02.33</t>
  </si>
  <si>
    <t>05.68.02.33</t>
  </si>
  <si>
    <t>05.69.02.33</t>
  </si>
  <si>
    <t>05.70.02.33</t>
  </si>
  <si>
    <t>05.71.02.24.01.006</t>
  </si>
  <si>
    <t>Corporación Centro de Investigación de Ecosistemas de la Patagonia (CIEP)</t>
  </si>
  <si>
    <t>05.71.02.33</t>
  </si>
  <si>
    <t>05.72.02.33</t>
  </si>
  <si>
    <t>05.73.02.33</t>
  </si>
  <si>
    <t>05.74.02.33</t>
  </si>
  <si>
    <t>05.75.02.33</t>
  </si>
  <si>
    <t>05.76.02.33</t>
  </si>
  <si>
    <t>06.04.01.24.03.045</t>
  </si>
  <si>
    <t>Desarrollo de la Ciencia Antártica Concursable</t>
  </si>
  <si>
    <t>06.04.01.24.03.046</t>
  </si>
  <si>
    <t>Plataforma Logística para Apoyo de Actividades Antárticas</t>
  </si>
  <si>
    <t>06.04.01.24.03.047</t>
  </si>
  <si>
    <t>Tesis Antárticas</t>
  </si>
  <si>
    <t>06.04.01.24.03.050</t>
  </si>
  <si>
    <t>Centro Antártico Internacional</t>
  </si>
  <si>
    <t>06.04.01.24.03.052</t>
  </si>
  <si>
    <t>Áreas Marinas Protegidas</t>
  </si>
  <si>
    <t>06.04.01.24.03.054</t>
  </si>
  <si>
    <t>Inversión Infraestructura en Plataforma Científico-Logísticas</t>
  </si>
  <si>
    <t>06.04.01.24.03.055</t>
  </si>
  <si>
    <t>Plataforma de Preservación de Muestras Científicas Antárticas</t>
  </si>
  <si>
    <t>07.01.01.24.01.008</t>
  </si>
  <si>
    <t>Instituto Nacional de Normalización</t>
  </si>
  <si>
    <t>07.01.01.24.01.009</t>
  </si>
  <si>
    <t>Instituto de Fomento Pesquero</t>
  </si>
  <si>
    <t>SERNAPESCA</t>
  </si>
  <si>
    <t>07.01.01.24.02.009</t>
  </si>
  <si>
    <t>FIE-Sistema Integrado de Gestión Sanitaria Acuícola (SERNAPESCA)</t>
  </si>
  <si>
    <t>07.01.01.24.02.019</t>
  </si>
  <si>
    <t>FIE-Acuícola (SERNAPESCA)</t>
  </si>
  <si>
    <t>07.01.07.24.01.003</t>
  </si>
  <si>
    <t>Prog.ICM</t>
  </si>
  <si>
    <t>07.01.11.24.01.322</t>
  </si>
  <si>
    <t>Programa Iniciativa Científica Millenium</t>
  </si>
  <si>
    <t>FIPA</t>
  </si>
  <si>
    <t>07.03.01.24.03.054</t>
  </si>
  <si>
    <t>Fondo de Investigación Pesquera</t>
  </si>
  <si>
    <t>SUBPESCA</t>
  </si>
  <si>
    <t>07.03.01.29.03</t>
  </si>
  <si>
    <t>Vehículos</t>
  </si>
  <si>
    <t>07.06.01.24.01.110</t>
  </si>
  <si>
    <t>07.06.01.24.01.111</t>
  </si>
  <si>
    <t>07.06.01.24.01.121</t>
  </si>
  <si>
    <t>Innova Chile</t>
  </si>
  <si>
    <t>07.19.01.24.01.004</t>
  </si>
  <si>
    <t>08.02.01.24.03.001</t>
  </si>
  <si>
    <t>09.01.01.24.03.136</t>
  </si>
  <si>
    <t>Desarrollo de Capacidades para el Estudio e Investigaciones Pedagógicas</t>
  </si>
  <si>
    <t>Aporte Artículos 2° y 3° DFL (Ed) N°4, de 1981</t>
  </si>
  <si>
    <t>09.01.29.24.03.203</t>
  </si>
  <si>
    <t>09.01.30.24.03.853</t>
  </si>
  <si>
    <t>CONICYT</t>
  </si>
  <si>
    <t>09.08.01.22.11.001.002</t>
  </si>
  <si>
    <t>09.08.01.24.01.221</t>
  </si>
  <si>
    <t>09.08.01.24.01.222</t>
  </si>
  <si>
    <t>09.08.01.24.01.223</t>
  </si>
  <si>
    <t>09.08.01.24.01.229</t>
  </si>
  <si>
    <t>Acceso a información Electrónica para Ciencia y Tecnología</t>
  </si>
  <si>
    <t>09.08.01.24.01.230</t>
  </si>
  <si>
    <t>09.08.01.24.01.231</t>
  </si>
  <si>
    <t>09.08.01.24.01.232</t>
  </si>
  <si>
    <t>09.08.01.24.03.160</t>
  </si>
  <si>
    <t>Fondo Nacional de Desarrollo Científico y Tecnológico</t>
  </si>
  <si>
    <t>09.08.01.24.03.161</t>
  </si>
  <si>
    <t>Fondo de Fomento Ciencia y Tecnología (FONDEF)</t>
  </si>
  <si>
    <t>09.08.01.24.03.166</t>
  </si>
  <si>
    <t>09.08.01.24.03.170</t>
  </si>
  <si>
    <t>09.08.01.24.03.323</t>
  </si>
  <si>
    <t>09.08.01.24.03.325</t>
  </si>
  <si>
    <t>09.08.01.33.03.002</t>
  </si>
  <si>
    <t>11.19.01</t>
  </si>
  <si>
    <t>Gastos</t>
  </si>
  <si>
    <t>MeteoChile</t>
  </si>
  <si>
    <t>11.21.01</t>
  </si>
  <si>
    <t>11.22.01</t>
  </si>
  <si>
    <t>13.01.02.24.01.371</t>
  </si>
  <si>
    <t>Instituto de Investigaciones Agropecuarias</t>
  </si>
  <si>
    <t>FIA</t>
  </si>
  <si>
    <t>13.01.02.24.01.372</t>
  </si>
  <si>
    <t>Fundación para la Innovación Agraria</t>
  </si>
  <si>
    <t>13.01.02.24.01.373</t>
  </si>
  <si>
    <t>Instituto Forestal</t>
  </si>
  <si>
    <t>13.01.02.24.01.374</t>
  </si>
  <si>
    <t>Centro de Información de Recursos Naturales</t>
  </si>
  <si>
    <t>13.02.01.24.01.011</t>
  </si>
  <si>
    <t>SAG</t>
  </si>
  <si>
    <t>13.04.05.24.01.001</t>
  </si>
  <si>
    <t>Programa Tuberculosis Bovina</t>
  </si>
  <si>
    <t>CONAF</t>
  </si>
  <si>
    <t>13.05.05.24.01.001</t>
  </si>
  <si>
    <t>Fondo para Investigación Ley Bosque Nativo</t>
  </si>
  <si>
    <t>SubSAL</t>
  </si>
  <si>
    <t>16.09.01.24.03.421</t>
  </si>
  <si>
    <t>Fondo Nacional de Investigación y Desarrollo en Salud</t>
  </si>
  <si>
    <t>HP</t>
  </si>
  <si>
    <t>16.42.01.</t>
  </si>
  <si>
    <t>SERNAGEOMIN</t>
  </si>
  <si>
    <t>17.03.01...</t>
  </si>
  <si>
    <t>17.03.02...</t>
  </si>
  <si>
    <t>17.03.03...</t>
  </si>
  <si>
    <t>20.01.01.22.11.001</t>
  </si>
  <si>
    <t>Fondo de Estudios Sobre el Pluralismo en el Sistema Informativo Nacional</t>
  </si>
  <si>
    <t>n.a.</t>
  </si>
  <si>
    <t>Impacto Fiscal de la Ley de Incentivo Tributario a I+D</t>
  </si>
  <si>
    <t>Suma total</t>
  </si>
  <si>
    <t>Clasificador</t>
  </si>
  <si>
    <t>Comisión Chilena de Energía Nuclear</t>
  </si>
  <si>
    <t>Comisión Nacional de Investigación Científica y Tecnológica</t>
  </si>
  <si>
    <t>Comité Innova Chile</t>
  </si>
  <si>
    <t>Corporación de Fomento de la Producción</t>
  </si>
  <si>
    <t>Corporación Nacional Forestal</t>
  </si>
  <si>
    <t>Dirección de Presupuestos</t>
  </si>
  <si>
    <t>Dirección General de Aeronáutica Civil</t>
  </si>
  <si>
    <t>Gobierno Regional Región de Antofagasta</t>
  </si>
  <si>
    <t>Gobierno Regional Región de Arica y Parinacota</t>
  </si>
  <si>
    <t>Gobierno Regional Región de Atacama</t>
  </si>
  <si>
    <t>Gobierno Regional Región de Aysén del Gral. Carlos Ibáñez del Campo</t>
  </si>
  <si>
    <t>Gobierno Regional Región de Coquimbo</t>
  </si>
  <si>
    <t>Gobierno Regional Región de La Araucanía</t>
  </si>
  <si>
    <t>Gobierno Regional Región de Los Lagos</t>
  </si>
  <si>
    <t>Gobierno Regional Región de Los Ríos</t>
  </si>
  <si>
    <t>Gobierno Regional Región de Magallanes y de la Antártica Chilena</t>
  </si>
  <si>
    <t>Gobierno Regional Región de Ñuble</t>
  </si>
  <si>
    <t>Gobierno Regional Región de Tarapacá</t>
  </si>
  <si>
    <t>Gobierno Regional Región de Valparaíso</t>
  </si>
  <si>
    <t>Gobierno Regional Región del Biobío</t>
  </si>
  <si>
    <t>Gobierno Regional Región del Libertador General Bernardo O'Higgins</t>
  </si>
  <si>
    <t>Gobierno Regional Región del Maule</t>
  </si>
  <si>
    <t>Gobierno Regional Región Metropolitana de Santiago</t>
  </si>
  <si>
    <t>Instituto de Salud Pública de Chile</t>
  </si>
  <si>
    <t>Instituto Geográfico Militar</t>
  </si>
  <si>
    <t>Instituto Nacional de Hidráulica</t>
  </si>
  <si>
    <t>Ley de Incentivo Tributario a la Inversión Privada en I+D</t>
  </si>
  <si>
    <t>Ministerio Secretaría General de Gobierno</t>
  </si>
  <si>
    <t>Servicio Aerofotogramétrico de la FACH</t>
  </si>
  <si>
    <t>Servicio Agrícola y Ganadero</t>
  </si>
  <si>
    <t>Servicio Hidrográfico y Oceanográfico de la Armada de Chile</t>
  </si>
  <si>
    <t>Servicio Nacional de Geología y Minería</t>
  </si>
  <si>
    <t>Subsecretaría de Economía y Empresas de Menor Tamaño</t>
  </si>
  <si>
    <t>Subsecretaría de Educación</t>
  </si>
  <si>
    <t>Subsecretaría de Pesca y Acuicultura</t>
  </si>
  <si>
    <t>Subsecretaría de Salud Pública</t>
  </si>
  <si>
    <t>Organización</t>
  </si>
  <si>
    <t>MM$ año</t>
  </si>
  <si>
    <t>Tipo</t>
  </si>
  <si>
    <t>ITP</t>
  </si>
  <si>
    <t>Agencia</t>
  </si>
  <si>
    <t>Ministerio</t>
  </si>
  <si>
    <t>GORE</t>
  </si>
  <si>
    <t>Ley</t>
  </si>
  <si>
    <t>P. Judicial</t>
  </si>
  <si>
    <t>Contenido</t>
  </si>
  <si>
    <t>PIB: Gasto del producto interno bruto, a precios corrientes, series empalmadas, referencia (ESTADÍSTICA PROPORCIONADA POR LA CTE).</t>
  </si>
  <si>
    <t>GBARD 2018 Y 2019 EN MM$ CORRIENTES (RESULYANTES DEL ESTUDIO)</t>
  </si>
  <si>
    <t>FUNTES DATOS DE CHILE:</t>
  </si>
  <si>
    <t xml:space="preserve">Data extracted on 19 Oct 2020 from OECD.Stat </t>
  </si>
  <si>
    <t xml:space="preserve">               </t>
  </si>
  <si>
    <t>https://stats.oecd.org/Index.aspx?DataSetCode=MSTI_PUB#</t>
  </si>
  <si>
    <t xml:space="preserve">Main Science and Technology Indicators </t>
  </si>
  <si>
    <t xml:space="preserve">                                                          </t>
  </si>
  <si>
    <t>Organisation For Economic Co-operation Development- OECD.Stat</t>
  </si>
  <si>
    <t xml:space="preserve"> FUENTE RESTANTES PAÍSES DE LA OCDE:  </t>
  </si>
  <si>
    <t>Canada</t>
  </si>
  <si>
    <t>Colombia</t>
  </si>
  <si>
    <t>Mexico</t>
  </si>
  <si>
    <t>Lituania</t>
  </si>
  <si>
    <t>Tuquía</t>
  </si>
  <si>
    <t>Republica Eslovaca</t>
  </si>
  <si>
    <t>Republica Checa</t>
  </si>
  <si>
    <t>Belgica</t>
  </si>
  <si>
    <t>Japon</t>
  </si>
  <si>
    <t>1. GBARD Consolidado, 2011-2019</t>
  </si>
  <si>
    <t>2. GBARD %PIB y Tasa de variación anual, 2011-2019</t>
  </si>
  <si>
    <t>6. GBARD e Intensidad I+D por partida de gasto, 2018-2019</t>
  </si>
  <si>
    <t>4. GBARD y la Intensidad de I+D por ITP, 2011-2019</t>
  </si>
  <si>
    <t>8. Apertura de los OSE 12 y OSE 13, por subcategorías, 2016-2019</t>
  </si>
  <si>
    <t>9. Desagregación de GBARD por SE, 2011-2019</t>
  </si>
  <si>
    <t>10. Desagregación de GBARD por DG, 2011-2019</t>
  </si>
  <si>
    <t>12. GBARD vs GERD, 2011-2018</t>
  </si>
  <si>
    <t>13. GBARD de los países de OECD, 2018-2019</t>
  </si>
  <si>
    <t>14. PIB de Chile, 2009-2019</t>
  </si>
  <si>
    <t>15. Inflactor</t>
  </si>
  <si>
    <t>11 CORFO y CONICYT, 2016-2019</t>
  </si>
  <si>
    <t>7. Desagregación de GBARD por OSE, 2011-2019</t>
  </si>
  <si>
    <t>3. GBARD por partida institucional, 2011-2019</t>
  </si>
  <si>
    <t>5. GBARD por Organismo y Tipo de Organización, 2018-2019</t>
  </si>
  <si>
    <t>Vehículos (buques científicos)</t>
  </si>
  <si>
    <t>Aporte Artículo 2º DFL (Ed.) Nº 4, de 1981 [Fort. Ed.Sup. Pública + Ed. Superior]</t>
  </si>
  <si>
    <t>Aporte Artículo 3º DFL (Ed.) Nº 4, de 1981  [Ed. Superior]</t>
  </si>
  <si>
    <t>Acceso a Información Electrónica para Ciencia y Tecnología</t>
  </si>
  <si>
    <t>Servicio Aerofotogramétrico de la Fuerza Aérea (SAF)</t>
  </si>
  <si>
    <t>H. Dr. Calvo Mackenna</t>
  </si>
  <si>
    <t>% c/r Ppto.</t>
  </si>
  <si>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"Ppto."</t>
    </r>
    <r>
      <rPr>
        <sz val="11"/>
        <color rgb="FF000000"/>
        <rFont val="Calibri"/>
        <family val="2"/>
      </rPr>
      <t>: corresponde al presupuesto total de la o las partidas presupuestarias que contienen recursos para I+D, de acuerdo a la Ley de Presupuestos del Sector Público del año correspondiente y las modificaciones preseupuestarias realizadas durante el ejercicio, si las hubiera.</t>
    </r>
  </si>
  <si>
    <t>06.04.01.21</t>
  </si>
  <si>
    <t>11.20.01.22</t>
  </si>
  <si>
    <t>12.05.01.21</t>
  </si>
  <si>
    <t>16.04.01.21</t>
  </si>
  <si>
    <t>16.04.01.22</t>
  </si>
  <si>
    <t>24.03.01.22</t>
  </si>
  <si>
    <t>24.03.01.29</t>
  </si>
  <si>
    <t>Gastos en Personal</t>
  </si>
  <si>
    <t>Adquisición de Activos no Financieros</t>
  </si>
  <si>
    <t>MINEDUC - FGU</t>
  </si>
  <si>
    <t>GORE de Tarapacá</t>
  </si>
  <si>
    <t>GORE de Antofagasta</t>
  </si>
  <si>
    <t>GORE de Atacama</t>
  </si>
  <si>
    <t>GORE de Coquimbo</t>
  </si>
  <si>
    <t>GORE de Valparaíso</t>
  </si>
  <si>
    <t>GORE de O'Higgins</t>
  </si>
  <si>
    <t>GORE del Maule</t>
  </si>
  <si>
    <t>GORE del Biobío</t>
  </si>
  <si>
    <t>GORE de La Araucanía</t>
  </si>
  <si>
    <t>GORE de Los Lagos</t>
  </si>
  <si>
    <t>GORE de Aysén</t>
  </si>
  <si>
    <t>GORE de Magallanes y ACh</t>
  </si>
  <si>
    <t>GORE Metropolitano de Stgo.</t>
  </si>
  <si>
    <t>GORE de Los Ríos</t>
  </si>
  <si>
    <t>GORE de Arica y Parinacota</t>
  </si>
  <si>
    <t>GORE del Ñuble</t>
  </si>
  <si>
    <t>09.01.29.24.03.196
09.01.30.24.03.196
09.01.30.24.03.197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</si>
</sst>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 &quot;$&quot;* #,##0_ ;_ &quot;$&quot;* \-#,##0_ ;_ &quot;$&quot;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.000"/>
    <numFmt numFmtId="168" formatCode="0.0000"/>
    <numFmt numFmtId="169" formatCode="0.00000"/>
    <numFmt numFmtId="170" formatCode="0.000"/>
    <numFmt numFmtId="171" formatCode="yyyy"/>
    <numFmt numFmtId="172" formatCode="#,##0.0000"/>
    <numFmt numFmtId="173" formatCode="0.000%"/>
    <numFmt numFmtId="174" formatCode="#,##0.0"/>
    <numFmt numFmtId="175" formatCode="0.0"/>
    <numFmt numFmtId="176" formatCode="#,##0.0000000"/>
    <numFmt numFmtId="177" formatCode="#,##0.00\ &quot;Pta&quot;;\-#,##0.00\ &quot;Pta&quot;"/>
    <numFmt numFmtId="178" formatCode="#,##0\ &quot;Pta&quot;;\-#,##0\ &quot;Pta&quot;"/>
    <numFmt numFmtId="179" formatCode="_-[$€-2]\ * #,##0.00_-;\-[$€-2]\ * #,##0.00_-;_-[$€-2]\ * &quot;-&quot;??_-"/>
    <numFmt numFmtId="180" formatCode="mmm"/>
    <numFmt numFmtId="181" formatCode="0.0000%"/>
  </numFmts>
  <fonts count="40" x14ac:knownFonts="1">
    <font>
      <sz val="11"/>
      <color rgb="FF000000"/>
      <name val="Calibri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Wingdings"/>
      <charset val="2"/>
    </font>
    <font>
      <b/>
      <sz val="18"/>
      <color theme="3"/>
      <name val="Cambria"/>
      <family val="2"/>
      <scheme val="maj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1A1A1A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D9D9D9"/>
      </left>
      <right style="thin">
        <color rgb="FFD9D9D9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FFFFFF"/>
      </right>
      <top style="hair">
        <color rgb="FF000000"/>
      </top>
      <bottom/>
      <diagonal/>
    </border>
    <border>
      <left style="thin">
        <color rgb="FFFFFFFF"/>
      </left>
      <right style="thin">
        <color rgb="FFFFFFFF"/>
      </right>
      <top style="hair">
        <color rgb="FF000000"/>
      </top>
      <bottom/>
      <diagonal/>
    </border>
    <border>
      <left style="thin">
        <color rgb="FFFFFFFF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D9D9D9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9D9D9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D9D9D9"/>
      </right>
      <top style="thin">
        <color rgb="FF000000"/>
      </top>
      <bottom/>
      <diagonal/>
    </border>
    <border>
      <left style="thin">
        <color rgb="FFD9D9D9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000000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 style="thin">
        <color rgb="FFFFFFFF"/>
      </right>
      <top style="hair">
        <color rgb="FF000000"/>
      </top>
      <bottom/>
      <diagonal/>
    </border>
    <border>
      <left style="thin">
        <color rgb="FFFFFFFF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FFFF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D9D9D9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hair">
        <color rgb="FF000000"/>
      </top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auto="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theme="4" tint="-0.24994659260841701"/>
      </left>
      <right/>
      <top/>
      <bottom/>
      <diagonal/>
    </border>
  </borders>
  <cellStyleXfs count="63">
    <xf numFmtId="0" fontId="0" fillId="0" borderId="0"/>
    <xf numFmtId="0" fontId="3" fillId="0" borderId="0"/>
    <xf numFmtId="0" fontId="8" fillId="0" borderId="0"/>
    <xf numFmtId="9" fontId="19" fillId="0" borderId="0" applyFont="0" applyFill="0" applyBorder="0" applyAlignment="0" applyProtection="0"/>
    <xf numFmtId="0" fontId="15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0" fillId="0" borderId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 vertical="top"/>
    </xf>
    <xf numFmtId="179" fontId="10" fillId="0" borderId="0" applyFont="0" applyFill="0" applyBorder="0" applyAlignment="0" applyProtection="0"/>
    <xf numFmtId="180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77" fontId="10" fillId="0" borderId="0" applyFill="0" applyBorder="0" applyAlignment="0" applyProtection="0"/>
    <xf numFmtId="178" fontId="10" fillId="0" borderId="0" applyFill="0" applyBorder="0" applyAlignment="0" applyProtection="0"/>
    <xf numFmtId="0" fontId="32" fillId="12" borderId="0" applyNumberFormat="0" applyBorder="0" applyAlignment="0" applyProtection="0"/>
    <xf numFmtId="0" fontId="10" fillId="0" borderId="0"/>
    <xf numFmtId="0" fontId="1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110" applyNumberFormat="0" applyFont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10" fillId="0" borderId="0" applyFill="0" applyBorder="0" applyAlignment="0" applyProtection="0"/>
    <xf numFmtId="3" fontId="10" fillId="0" borderId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" fillId="22" borderId="0" applyNumberFormat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</cellStyleXfs>
  <cellXfs count="748">
    <xf numFmtId="0" fontId="0" fillId="0" borderId="0" xfId="0"/>
    <xf numFmtId="0" fontId="0" fillId="0" borderId="0" xfId="0" applyFont="1" applyAlignme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10" fontId="0" fillId="4" borderId="21" xfId="0" applyNumberFormat="1" applyFont="1" applyFill="1" applyBorder="1" applyAlignment="1">
      <alignment horizontal="center" vertical="center"/>
    </xf>
    <xf numFmtId="3" fontId="0" fillId="4" borderId="18" xfId="0" applyNumberFormat="1" applyFont="1" applyFill="1" applyBorder="1" applyAlignment="1">
      <alignment horizontal="center" vertical="center"/>
    </xf>
    <xf numFmtId="10" fontId="0" fillId="4" borderId="22" xfId="0" applyNumberFormat="1" applyFont="1" applyFill="1" applyBorder="1" applyAlignment="1">
      <alignment horizontal="center" vertical="center"/>
    </xf>
    <xf numFmtId="3" fontId="0" fillId="5" borderId="0" xfId="0" applyNumberFormat="1" applyFont="1" applyFill="1" applyBorder="1" applyAlignment="1">
      <alignment horizontal="center" vertical="center"/>
    </xf>
    <xf numFmtId="10" fontId="0" fillId="5" borderId="21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9" fontId="0" fillId="5" borderId="21" xfId="0" applyNumberFormat="1" applyFont="1" applyFill="1" applyBorder="1" applyAlignment="1">
      <alignment horizontal="center" vertical="center"/>
    </xf>
    <xf numFmtId="166" fontId="0" fillId="5" borderId="21" xfId="0" applyNumberFormat="1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9" fontId="0" fillId="4" borderId="21" xfId="0" applyNumberFormat="1" applyFont="1" applyFill="1" applyBorder="1" applyAlignment="1">
      <alignment horizontal="center" vertical="center"/>
    </xf>
    <xf numFmtId="166" fontId="0" fillId="5" borderId="22" xfId="0" applyNumberFormat="1" applyFont="1" applyFill="1" applyBorder="1" applyAlignment="1">
      <alignment horizontal="center" vertical="center"/>
    </xf>
    <xf numFmtId="10" fontId="0" fillId="5" borderId="22" xfId="0" applyNumberFormat="1" applyFont="1" applyFill="1" applyBorder="1" applyAlignment="1">
      <alignment horizontal="center" vertical="center"/>
    </xf>
    <xf numFmtId="9" fontId="0" fillId="5" borderId="22" xfId="0" applyNumberFormat="1" applyFont="1" applyFill="1" applyBorder="1" applyAlignment="1">
      <alignment horizontal="center" vertical="center"/>
    </xf>
    <xf numFmtId="9" fontId="0" fillId="4" borderId="22" xfId="0" applyNumberFormat="1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3" fontId="0" fillId="7" borderId="18" xfId="0" applyNumberFormat="1" applyFont="1" applyFill="1" applyBorder="1" applyAlignment="1">
      <alignment horizontal="center" vertical="center"/>
    </xf>
    <xf numFmtId="3" fontId="0" fillId="7" borderId="0" xfId="0" applyNumberFormat="1" applyFont="1" applyFill="1" applyBorder="1" applyAlignment="1">
      <alignment horizontal="center" vertical="center"/>
    </xf>
    <xf numFmtId="10" fontId="0" fillId="7" borderId="21" xfId="0" applyNumberFormat="1" applyFont="1" applyFill="1" applyBorder="1" applyAlignment="1">
      <alignment horizontal="center" vertical="center"/>
    </xf>
    <xf numFmtId="10" fontId="0" fillId="7" borderId="22" xfId="0" applyNumberFormat="1" applyFont="1" applyFill="1" applyBorder="1" applyAlignment="1">
      <alignment horizontal="center" vertical="center"/>
    </xf>
    <xf numFmtId="9" fontId="0" fillId="7" borderId="21" xfId="0" applyNumberFormat="1" applyFont="1" applyFill="1" applyBorder="1" applyAlignment="1">
      <alignment horizontal="center" vertical="center"/>
    </xf>
    <xf numFmtId="9" fontId="0" fillId="7" borderId="22" xfId="0" applyNumberFormat="1" applyFont="1" applyFill="1" applyBorder="1" applyAlignment="1">
      <alignment horizontal="center" vertical="center"/>
    </xf>
    <xf numFmtId="166" fontId="0" fillId="7" borderId="22" xfId="0" applyNumberFormat="1" applyFont="1" applyFill="1" applyBorder="1" applyAlignment="1">
      <alignment horizontal="center" vertical="center"/>
    </xf>
    <xf numFmtId="166" fontId="0" fillId="7" borderId="21" xfId="0" applyNumberFormat="1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2" borderId="30" xfId="0" applyFont="1" applyFill="1" applyBorder="1" applyAlignment="1">
      <alignment horizontal="center" vertical="center"/>
    </xf>
    <xf numFmtId="3" fontId="13" fillId="2" borderId="32" xfId="0" applyNumberFormat="1" applyFont="1" applyFill="1" applyBorder="1" applyAlignment="1">
      <alignment horizontal="right" vertical="center"/>
    </xf>
    <xf numFmtId="3" fontId="13" fillId="2" borderId="34" xfId="0" applyNumberFormat="1" applyFont="1" applyFill="1" applyBorder="1" applyAlignment="1">
      <alignment horizontal="right" vertical="center"/>
    </xf>
    <xf numFmtId="3" fontId="13" fillId="2" borderId="36" xfId="0" applyNumberFormat="1" applyFont="1" applyFill="1" applyBorder="1" applyAlignment="1">
      <alignment horizontal="right" vertical="center"/>
    </xf>
    <xf numFmtId="0" fontId="9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vertical="center"/>
    </xf>
    <xf numFmtId="3" fontId="14" fillId="2" borderId="40" xfId="0" applyNumberFormat="1" applyFont="1" applyFill="1" applyBorder="1" applyAlignment="1">
      <alignment horizontal="right" vertical="center"/>
    </xf>
    <xf numFmtId="3" fontId="13" fillId="2" borderId="4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3" fontId="13" fillId="2" borderId="43" xfId="0" applyNumberFormat="1" applyFont="1" applyFill="1" applyBorder="1" applyAlignment="1">
      <alignment horizontal="right" vertical="center"/>
    </xf>
    <xf numFmtId="3" fontId="14" fillId="2" borderId="43" xfId="0" applyNumberFormat="1" applyFont="1" applyFill="1" applyBorder="1" applyAlignment="1">
      <alignment horizontal="right" vertical="center"/>
    </xf>
    <xf numFmtId="0" fontId="13" fillId="2" borderId="4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14" fillId="2" borderId="58" xfId="0" applyFont="1" applyFill="1" applyBorder="1"/>
    <xf numFmtId="3" fontId="14" fillId="2" borderId="60" xfId="0" applyNumberFormat="1" applyFont="1" applyFill="1" applyBorder="1" applyAlignment="1">
      <alignment horizontal="right"/>
    </xf>
    <xf numFmtId="3" fontId="14" fillId="2" borderId="6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6" fillId="0" borderId="0" xfId="0" applyFont="1" applyBorder="1"/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1" applyFont="1"/>
    <xf numFmtId="0" fontId="3" fillId="0" borderId="0" xfId="1"/>
    <xf numFmtId="3" fontId="10" fillId="0" borderId="0" xfId="0" applyNumberFormat="1" applyFont="1" applyAlignment="1">
      <alignment vertical="center"/>
    </xf>
    <xf numFmtId="3" fontId="13" fillId="2" borderId="55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/>
    </xf>
    <xf numFmtId="3" fontId="9" fillId="2" borderId="23" xfId="0" applyNumberFormat="1" applyFont="1" applyFill="1" applyBorder="1" applyAlignment="1">
      <alignment horizontal="right" vertical="center"/>
    </xf>
    <xf numFmtId="0" fontId="14" fillId="0" borderId="23" xfId="0" applyFont="1" applyFill="1" applyBorder="1"/>
    <xf numFmtId="0" fontId="9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0" fontId="13" fillId="0" borderId="35" xfId="0" applyNumberFormat="1" applyFont="1" applyFill="1" applyBorder="1" applyAlignment="1">
      <alignment horizontal="center" vertical="center"/>
    </xf>
    <xf numFmtId="10" fontId="13" fillId="0" borderId="36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0" fontId="13" fillId="0" borderId="39" xfId="0" applyNumberFormat="1" applyFont="1" applyFill="1" applyBorder="1" applyAlignment="1">
      <alignment horizontal="center" vertical="center"/>
    </xf>
    <xf numFmtId="10" fontId="13" fillId="0" borderId="40" xfId="0" applyNumberFormat="1" applyFont="1" applyFill="1" applyBorder="1" applyAlignment="1">
      <alignment horizontal="center" vertical="center"/>
    </xf>
    <xf numFmtId="10" fontId="13" fillId="0" borderId="41" xfId="0" applyNumberFormat="1" applyFont="1" applyFill="1" applyBorder="1" applyAlignment="1">
      <alignment horizontal="center" vertical="center"/>
    </xf>
    <xf numFmtId="9" fontId="13" fillId="0" borderId="42" xfId="0" applyNumberFormat="1" applyFont="1" applyFill="1" applyBorder="1" applyAlignment="1">
      <alignment horizontal="center" vertical="center"/>
    </xf>
    <xf numFmtId="9" fontId="13" fillId="0" borderId="43" xfId="0" applyNumberFormat="1" applyFont="1" applyFill="1" applyBorder="1" applyAlignment="1">
      <alignment horizontal="center" vertical="center"/>
    </xf>
    <xf numFmtId="10" fontId="13" fillId="0" borderId="43" xfId="0" applyNumberFormat="1" applyFont="1" applyFill="1" applyBorder="1" applyAlignment="1">
      <alignment horizontal="center" vertical="center"/>
    </xf>
    <xf numFmtId="9" fontId="13" fillId="0" borderId="47" xfId="0" applyNumberFormat="1" applyFont="1" applyFill="1" applyBorder="1" applyAlignment="1">
      <alignment horizontal="center" vertical="center"/>
    </xf>
    <xf numFmtId="9" fontId="13" fillId="0" borderId="48" xfId="0" applyNumberFormat="1" applyFont="1" applyFill="1" applyBorder="1" applyAlignment="1">
      <alignment horizontal="center" vertical="center"/>
    </xf>
    <xf numFmtId="10" fontId="13" fillId="0" borderId="48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9" fontId="9" fillId="0" borderId="45" xfId="0" applyNumberFormat="1" applyFont="1" applyFill="1" applyBorder="1" applyAlignment="1">
      <alignment horizontal="center" vertical="center"/>
    </xf>
    <xf numFmtId="9" fontId="9" fillId="0" borderId="46" xfId="0" applyNumberFormat="1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14" fillId="2" borderId="62" xfId="0" applyFont="1" applyFill="1" applyBorder="1"/>
    <xf numFmtId="9" fontId="14" fillId="0" borderId="72" xfId="0" applyNumberFormat="1" applyFont="1" applyBorder="1" applyAlignment="1">
      <alignment horizontal="center" vertical="center"/>
    </xf>
    <xf numFmtId="3" fontId="13" fillId="2" borderId="84" xfId="0" applyNumberFormat="1" applyFont="1" applyFill="1" applyBorder="1" applyAlignment="1">
      <alignment horizontal="right" vertical="center"/>
    </xf>
    <xf numFmtId="3" fontId="13" fillId="2" borderId="85" xfId="0" applyNumberFormat="1" applyFont="1" applyFill="1" applyBorder="1" applyAlignment="1">
      <alignment horizontal="right" vertical="center"/>
    </xf>
    <xf numFmtId="3" fontId="13" fillId="2" borderId="86" xfId="0" applyNumberFormat="1" applyFont="1" applyFill="1" applyBorder="1" applyAlignment="1">
      <alignment horizontal="right" vertical="center"/>
    </xf>
    <xf numFmtId="3" fontId="13" fillId="2" borderId="87" xfId="0" applyNumberFormat="1" applyFont="1" applyFill="1" applyBorder="1" applyAlignment="1">
      <alignment horizontal="right" vertical="center"/>
    </xf>
    <xf numFmtId="3" fontId="13" fillId="2" borderId="88" xfId="0" applyNumberFormat="1" applyFont="1" applyFill="1" applyBorder="1" applyAlignment="1">
      <alignment horizontal="right" vertical="center"/>
    </xf>
    <xf numFmtId="3" fontId="13" fillId="2" borderId="89" xfId="0" applyNumberFormat="1" applyFont="1" applyFill="1" applyBorder="1" applyAlignment="1">
      <alignment horizontal="right" vertical="center"/>
    </xf>
    <xf numFmtId="3" fontId="14" fillId="2" borderId="90" xfId="0" applyNumberFormat="1" applyFont="1" applyFill="1" applyBorder="1" applyAlignment="1">
      <alignment horizontal="right" vertical="center"/>
    </xf>
    <xf numFmtId="3" fontId="13" fillId="2" borderId="91" xfId="0" applyNumberFormat="1" applyFont="1" applyFill="1" applyBorder="1" applyAlignment="1">
      <alignment horizontal="right" vertical="center"/>
    </xf>
    <xf numFmtId="3" fontId="13" fillId="2" borderId="92" xfId="0" applyNumberFormat="1" applyFont="1" applyFill="1" applyBorder="1" applyAlignment="1">
      <alignment horizontal="right" vertical="center"/>
    </xf>
    <xf numFmtId="3" fontId="13" fillId="2" borderId="93" xfId="0" applyNumberFormat="1" applyFont="1" applyFill="1" applyBorder="1" applyAlignment="1">
      <alignment horizontal="right" vertical="center"/>
    </xf>
    <xf numFmtId="3" fontId="14" fillId="2" borderId="92" xfId="0" applyNumberFormat="1" applyFont="1" applyFill="1" applyBorder="1" applyAlignment="1">
      <alignment horizontal="right" vertical="center"/>
    </xf>
    <xf numFmtId="3" fontId="9" fillId="2" borderId="94" xfId="0" applyNumberFormat="1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vertical="center"/>
    </xf>
    <xf numFmtId="0" fontId="14" fillId="2" borderId="74" xfId="0" applyFont="1" applyFill="1" applyBorder="1" applyAlignment="1">
      <alignment vertical="center"/>
    </xf>
    <xf numFmtId="0" fontId="14" fillId="2" borderId="96" xfId="0" applyFont="1" applyFill="1" applyBorder="1" applyAlignment="1">
      <alignment vertical="center"/>
    </xf>
    <xf numFmtId="0" fontId="9" fillId="2" borderId="8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3" fontId="14" fillId="2" borderId="25" xfId="0" applyNumberFormat="1" applyFont="1" applyFill="1" applyBorder="1" applyAlignment="1">
      <alignment horizontal="right"/>
    </xf>
    <xf numFmtId="0" fontId="14" fillId="0" borderId="97" xfId="0" applyFont="1" applyFill="1" applyBorder="1" applyAlignment="1">
      <alignment horizontal="center"/>
    </xf>
    <xf numFmtId="0" fontId="14" fillId="0" borderId="98" xfId="0" applyFont="1" applyFill="1" applyBorder="1" applyAlignment="1">
      <alignment horizontal="center"/>
    </xf>
    <xf numFmtId="3" fontId="14" fillId="2" borderId="97" xfId="0" applyNumberFormat="1" applyFont="1" applyFill="1" applyBorder="1" applyAlignment="1">
      <alignment horizontal="right"/>
    </xf>
    <xf numFmtId="3" fontId="14" fillId="2" borderId="98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 vertical="center"/>
    </xf>
    <xf numFmtId="166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74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3" fontId="14" fillId="0" borderId="65" xfId="0" applyNumberFormat="1" applyFont="1" applyBorder="1" applyAlignment="1">
      <alignment vertical="center"/>
    </xf>
    <xf numFmtId="167" fontId="14" fillId="0" borderId="0" xfId="0" applyNumberFormat="1" applyFont="1" applyAlignment="1">
      <alignment vertical="center"/>
    </xf>
    <xf numFmtId="0" fontId="10" fillId="0" borderId="73" xfId="0" applyFont="1" applyBorder="1" applyAlignment="1">
      <alignment vertical="center"/>
    </xf>
    <xf numFmtId="172" fontId="10" fillId="0" borderId="73" xfId="0" applyNumberFormat="1" applyFont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3" fontId="14" fillId="2" borderId="54" xfId="0" applyNumberFormat="1" applyFont="1" applyFill="1" applyBorder="1" applyAlignment="1">
      <alignment horizontal="right"/>
    </xf>
    <xf numFmtId="3" fontId="14" fillId="2" borderId="28" xfId="0" applyNumberFormat="1" applyFont="1" applyFill="1" applyBorder="1" applyAlignment="1">
      <alignment horizontal="right"/>
    </xf>
    <xf numFmtId="3" fontId="14" fillId="2" borderId="55" xfId="0" applyNumberFormat="1" applyFont="1" applyFill="1" applyBorder="1" applyAlignment="1">
      <alignment horizontal="right"/>
    </xf>
    <xf numFmtId="3" fontId="14" fillId="2" borderId="56" xfId="0" applyNumberFormat="1" applyFont="1" applyFill="1" applyBorder="1" applyAlignment="1">
      <alignment horizontal="right"/>
    </xf>
    <xf numFmtId="3" fontId="14" fillId="2" borderId="57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3" fontId="14" fillId="2" borderId="18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3" fontId="14" fillId="2" borderId="59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2" borderId="18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5" fillId="0" borderId="73" xfId="0" applyFont="1" applyBorder="1" applyAlignment="1">
      <alignment horizontal="right"/>
    </xf>
    <xf numFmtId="172" fontId="15" fillId="0" borderId="73" xfId="0" applyNumberFormat="1" applyFont="1" applyBorder="1" applyAlignment="1">
      <alignment vertical="center"/>
    </xf>
    <xf numFmtId="9" fontId="14" fillId="2" borderId="16" xfId="3" applyFont="1" applyFill="1" applyBorder="1" applyAlignment="1">
      <alignment horizontal="center"/>
    </xf>
    <xf numFmtId="9" fontId="14" fillId="2" borderId="0" xfId="3" applyFont="1" applyFill="1" applyBorder="1" applyAlignment="1">
      <alignment horizontal="center"/>
    </xf>
    <xf numFmtId="0" fontId="14" fillId="2" borderId="16" xfId="0" applyFont="1" applyFill="1" applyBorder="1" applyAlignment="1">
      <alignment horizontal="right"/>
    </xf>
    <xf numFmtId="166" fontId="14" fillId="2" borderId="0" xfId="3" applyNumberFormat="1" applyFont="1" applyFill="1" applyBorder="1" applyAlignment="1">
      <alignment horizontal="center"/>
    </xf>
    <xf numFmtId="0" fontId="14" fillId="2" borderId="67" xfId="0" applyFont="1" applyFill="1" applyBorder="1" applyAlignment="1">
      <alignment horizontal="right"/>
    </xf>
    <xf numFmtId="0" fontId="14" fillId="2" borderId="68" xfId="0" applyFont="1" applyFill="1" applyBorder="1" applyAlignment="1">
      <alignment horizontal="right"/>
    </xf>
    <xf numFmtId="9" fontId="14" fillId="2" borderId="68" xfId="3" applyFont="1" applyFill="1" applyBorder="1" applyAlignment="1">
      <alignment horizontal="center"/>
    </xf>
    <xf numFmtId="9" fontId="14" fillId="2" borderId="69" xfId="3" applyFont="1" applyFill="1" applyBorder="1" applyAlignment="1">
      <alignment horizontal="center"/>
    </xf>
    <xf numFmtId="3" fontId="14" fillId="2" borderId="70" xfId="0" applyNumberFormat="1" applyFont="1" applyFill="1" applyBorder="1" applyAlignment="1">
      <alignment horizontal="right"/>
    </xf>
    <xf numFmtId="3" fontId="14" fillId="2" borderId="71" xfId="0" applyNumberFormat="1" applyFont="1" applyFill="1" applyBorder="1" applyAlignment="1">
      <alignment horizontal="right"/>
    </xf>
    <xf numFmtId="9" fontId="14" fillId="2" borderId="68" xfId="3" applyFont="1" applyFill="1" applyBorder="1" applyAlignment="1">
      <alignment horizontal="right"/>
    </xf>
    <xf numFmtId="9" fontId="14" fillId="2" borderId="69" xfId="3" applyFont="1" applyFill="1" applyBorder="1" applyAlignment="1">
      <alignment horizontal="right"/>
    </xf>
    <xf numFmtId="9" fontId="14" fillId="2" borderId="70" xfId="3" applyFont="1" applyFill="1" applyBorder="1" applyAlignment="1">
      <alignment horizontal="right"/>
    </xf>
    <xf numFmtId="9" fontId="14" fillId="2" borderId="71" xfId="3" applyFont="1" applyFill="1" applyBorder="1" applyAlignment="1">
      <alignment horizontal="right"/>
    </xf>
    <xf numFmtId="0" fontId="14" fillId="0" borderId="58" xfId="0" applyFont="1" applyFill="1" applyBorder="1" applyAlignment="1">
      <alignment horizontal="center"/>
    </xf>
    <xf numFmtId="0" fontId="14" fillId="0" borderId="0" xfId="2" applyFont="1" applyAlignment="1"/>
    <xf numFmtId="172" fontId="14" fillId="0" borderId="0" xfId="2" applyNumberFormat="1" applyFont="1" applyFill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5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0" fontId="14" fillId="0" borderId="0" xfId="2" applyNumberFormat="1" applyFont="1" applyFill="1" applyBorder="1" applyAlignment="1">
      <alignment horizontal="center"/>
    </xf>
    <xf numFmtId="0" fontId="17" fillId="0" borderId="0" xfId="0" applyFont="1"/>
    <xf numFmtId="0" fontId="15" fillId="0" borderId="73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73" xfId="0" applyFont="1" applyBorder="1"/>
    <xf numFmtId="3" fontId="14" fillId="0" borderId="64" xfId="0" applyNumberFormat="1" applyFont="1" applyBorder="1" applyAlignment="1">
      <alignment vertical="center"/>
    </xf>
    <xf numFmtId="0" fontId="14" fillId="0" borderId="64" xfId="0" applyFont="1" applyBorder="1" applyAlignment="1">
      <alignment horizontal="center" vertical="center"/>
    </xf>
    <xf numFmtId="0" fontId="17" fillId="0" borderId="73" xfId="0" applyFont="1" applyBorder="1" applyAlignment="1">
      <alignment horizontal="right" vertical="center"/>
    </xf>
    <xf numFmtId="49" fontId="14" fillId="0" borderId="38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166" fontId="13" fillId="0" borderId="31" xfId="0" applyNumberFormat="1" applyFont="1" applyFill="1" applyBorder="1" applyAlignment="1">
      <alignment horizontal="center" vertical="center"/>
    </xf>
    <xf numFmtId="166" fontId="13" fillId="0" borderId="32" xfId="0" applyNumberFormat="1" applyFont="1" applyFill="1" applyBorder="1" applyAlignment="1">
      <alignment horizontal="center" vertical="center"/>
    </xf>
    <xf numFmtId="166" fontId="13" fillId="0" borderId="33" xfId="0" applyNumberFormat="1" applyFont="1" applyFill="1" applyBorder="1" applyAlignment="1">
      <alignment horizontal="center" vertical="center"/>
    </xf>
    <xf numFmtId="166" fontId="13" fillId="0" borderId="34" xfId="0" applyNumberFormat="1" applyFont="1" applyFill="1" applyBorder="1" applyAlignment="1">
      <alignment horizontal="center" vertical="center"/>
    </xf>
    <xf numFmtId="0" fontId="14" fillId="0" borderId="64" xfId="0" applyFont="1" applyBorder="1" applyAlignment="1">
      <alignment vertical="center"/>
    </xf>
    <xf numFmtId="0" fontId="14" fillId="0" borderId="99" xfId="0" applyFont="1" applyBorder="1" applyAlignment="1">
      <alignment vertical="center"/>
    </xf>
    <xf numFmtId="0" fontId="14" fillId="0" borderId="100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10" fontId="1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3" fontId="14" fillId="0" borderId="74" xfId="0" applyNumberFormat="1" applyFont="1" applyBorder="1" applyAlignment="1">
      <alignment vertical="center"/>
    </xf>
    <xf numFmtId="3" fontId="14" fillId="0" borderId="78" xfId="0" applyNumberFormat="1" applyFont="1" applyBorder="1" applyAlignment="1">
      <alignment vertical="center"/>
    </xf>
    <xf numFmtId="166" fontId="14" fillId="2" borderId="2" xfId="3" applyNumberFormat="1" applyFont="1" applyFill="1" applyBorder="1" applyAlignment="1">
      <alignment horizontal="center"/>
    </xf>
    <xf numFmtId="166" fontId="14" fillId="2" borderId="3" xfId="3" applyNumberFormat="1" applyFont="1" applyFill="1" applyBorder="1" applyAlignment="1">
      <alignment horizontal="center"/>
    </xf>
    <xf numFmtId="166" fontId="14" fillId="2" borderId="61" xfId="3" applyNumberFormat="1" applyFont="1" applyFill="1" applyBorder="1" applyAlignment="1">
      <alignment horizontal="center"/>
    </xf>
    <xf numFmtId="0" fontId="14" fillId="0" borderId="78" xfId="0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9" xfId="0" applyFont="1" applyFill="1" applyBorder="1" applyAlignment="1">
      <alignment vertical="center"/>
    </xf>
    <xf numFmtId="0" fontId="15" fillId="0" borderId="73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3" fontId="14" fillId="0" borderId="74" xfId="0" applyNumberFormat="1" applyFont="1" applyFill="1" applyBorder="1" applyAlignment="1">
      <alignment horizontal="right" vertical="center"/>
    </xf>
    <xf numFmtId="4" fontId="14" fillId="0" borderId="74" xfId="0" applyNumberFormat="1" applyFont="1" applyFill="1" applyBorder="1" applyAlignment="1">
      <alignment horizontal="right" vertical="center"/>
    </xf>
    <xf numFmtId="4" fontId="14" fillId="0" borderId="79" xfId="0" applyNumberFormat="1" applyFont="1" applyFill="1" applyBorder="1" applyAlignment="1">
      <alignment horizontal="right" vertical="center"/>
    </xf>
    <xf numFmtId="3" fontId="14" fillId="0" borderId="79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4" fontId="14" fillId="0" borderId="78" xfId="0" applyNumberFormat="1" applyFont="1" applyFill="1" applyBorder="1" applyAlignment="1">
      <alignment horizontal="right" vertical="center"/>
    </xf>
    <xf numFmtId="0" fontId="14" fillId="0" borderId="74" xfId="0" applyFont="1" applyFill="1" applyBorder="1" applyAlignment="1">
      <alignment horizontal="right" vertical="center"/>
    </xf>
    <xf numFmtId="4" fontId="14" fillId="0" borderId="78" xfId="0" applyNumberFormat="1" applyFont="1" applyFill="1" applyBorder="1" applyAlignment="1">
      <alignment horizontal="right"/>
    </xf>
    <xf numFmtId="4" fontId="14" fillId="0" borderId="74" xfId="0" applyNumberFormat="1" applyFont="1" applyFill="1" applyBorder="1" applyAlignment="1">
      <alignment horizontal="right"/>
    </xf>
    <xf numFmtId="0" fontId="14" fillId="0" borderId="74" xfId="0" applyFont="1" applyFill="1" applyBorder="1" applyAlignment="1">
      <alignment horizontal="right"/>
    </xf>
    <xf numFmtId="166" fontId="14" fillId="0" borderId="79" xfId="3" applyNumberFormat="1" applyFont="1" applyBorder="1" applyAlignment="1">
      <alignment vertical="center"/>
    </xf>
    <xf numFmtId="3" fontId="14" fillId="0" borderId="78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wrapText="1"/>
    </xf>
    <xf numFmtId="0" fontId="14" fillId="0" borderId="101" xfId="0" applyFont="1" applyFill="1" applyBorder="1" applyAlignment="1">
      <alignment horizontal="center"/>
    </xf>
    <xf numFmtId="0" fontId="14" fillId="0" borderId="102" xfId="0" applyFont="1" applyFill="1" applyBorder="1" applyAlignment="1">
      <alignment horizont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73" xfId="0" applyFont="1" applyBorder="1" applyAlignment="1">
      <alignment horizontal="center" vertical="center"/>
    </xf>
    <xf numFmtId="0" fontId="13" fillId="0" borderId="0" xfId="2" applyFont="1" applyFill="1" applyBorder="1" applyAlignment="1">
      <alignment horizontal="left"/>
    </xf>
    <xf numFmtId="173" fontId="14" fillId="0" borderId="0" xfId="2" applyNumberFormat="1" applyFont="1" applyFill="1" applyBorder="1" applyAlignment="1">
      <alignment horizontal="center"/>
    </xf>
    <xf numFmtId="3" fontId="14" fillId="0" borderId="61" xfId="0" applyNumberFormat="1" applyFont="1" applyBorder="1" applyAlignment="1">
      <alignment vertical="center"/>
    </xf>
    <xf numFmtId="3" fontId="14" fillId="0" borderId="71" xfId="0" applyNumberFormat="1" applyFont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0" fontId="13" fillId="0" borderId="79" xfId="0" applyFont="1" applyFill="1" applyBorder="1" applyAlignment="1">
      <alignment vertical="center"/>
    </xf>
    <xf numFmtId="0" fontId="15" fillId="0" borderId="73" xfId="0" applyFont="1" applyBorder="1" applyAlignment="1">
      <alignment horizontal="left" vertical="center"/>
    </xf>
    <xf numFmtId="3" fontId="14" fillId="0" borderId="3" xfId="0" applyNumberFormat="1" applyFont="1" applyFill="1" applyBorder="1" applyAlignment="1">
      <alignment horizontal="right" vertical="center"/>
    </xf>
    <xf numFmtId="3" fontId="14" fillId="0" borderId="61" xfId="0" applyNumberFormat="1" applyFont="1" applyFill="1" applyBorder="1" applyAlignment="1">
      <alignment horizontal="right" vertical="center"/>
    </xf>
    <xf numFmtId="0" fontId="15" fillId="0" borderId="61" xfId="0" applyFont="1" applyBorder="1" applyAlignment="1">
      <alignment horizontal="right" vertical="center"/>
    </xf>
    <xf numFmtId="3" fontId="14" fillId="0" borderId="67" xfId="0" applyNumberFormat="1" applyFont="1" applyBorder="1" applyAlignment="1">
      <alignment vertical="center"/>
    </xf>
    <xf numFmtId="0" fontId="15" fillId="0" borderId="73" xfId="0" applyFont="1" applyBorder="1" applyAlignment="1">
      <alignment horizontal="left"/>
    </xf>
    <xf numFmtId="9" fontId="13" fillId="0" borderId="20" xfId="0" applyNumberFormat="1" applyFont="1" applyFill="1" applyBorder="1" applyAlignment="1">
      <alignment horizontal="center" vertical="center"/>
    </xf>
    <xf numFmtId="9" fontId="13" fillId="0" borderId="22" xfId="0" applyNumberFormat="1" applyFont="1" applyFill="1" applyBorder="1" applyAlignment="1">
      <alignment horizontal="center" vertical="center"/>
    </xf>
    <xf numFmtId="166" fontId="13" fillId="0" borderId="22" xfId="0" applyNumberFormat="1" applyFont="1" applyFill="1" applyBorder="1" applyAlignment="1">
      <alignment horizontal="center" vertical="center"/>
    </xf>
    <xf numFmtId="10" fontId="13" fillId="0" borderId="22" xfId="0" applyNumberFormat="1" applyFont="1" applyFill="1" applyBorder="1" applyAlignment="1">
      <alignment horizontal="center" vertical="center"/>
    </xf>
    <xf numFmtId="166" fontId="13" fillId="0" borderId="71" xfId="0" applyNumberFormat="1" applyFont="1" applyFill="1" applyBorder="1" applyAlignment="1">
      <alignment horizontal="center" vertical="center"/>
    </xf>
    <xf numFmtId="0" fontId="13" fillId="0" borderId="104" xfId="0" applyFont="1" applyFill="1" applyBorder="1"/>
    <xf numFmtId="0" fontId="13" fillId="0" borderId="18" xfId="0" applyFont="1" applyFill="1" applyBorder="1"/>
    <xf numFmtId="0" fontId="10" fillId="0" borderId="18" xfId="0" applyFont="1" applyFill="1" applyBorder="1" applyAlignment="1">
      <alignment vertical="center"/>
    </xf>
    <xf numFmtId="0" fontId="13" fillId="0" borderId="103" xfId="0" applyFont="1" applyFill="1" applyBorder="1"/>
    <xf numFmtId="0" fontId="13" fillId="0" borderId="16" xfId="0" applyFont="1" applyFill="1" applyBorder="1" applyAlignment="1">
      <alignment vertical="center"/>
    </xf>
    <xf numFmtId="0" fontId="13" fillId="0" borderId="67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6" xfId="0" applyFont="1" applyFill="1" applyBorder="1" applyAlignment="1"/>
    <xf numFmtId="0" fontId="13" fillId="0" borderId="16" xfId="0" applyFont="1" applyFill="1" applyBorder="1" applyAlignment="1">
      <alignment horizontal="center" vertical="center"/>
    </xf>
    <xf numFmtId="0" fontId="22" fillId="0" borderId="61" xfId="0" applyFont="1" applyBorder="1" applyAlignment="1"/>
    <xf numFmtId="0" fontId="13" fillId="0" borderId="67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6" xfId="0" applyFont="1" applyFill="1" applyBorder="1"/>
    <xf numFmtId="0" fontId="10" fillId="0" borderId="16" xfId="0" applyFont="1" applyFill="1" applyBorder="1" applyAlignment="1">
      <alignment vertical="center"/>
    </xf>
    <xf numFmtId="0" fontId="13" fillId="0" borderId="67" xfId="0" applyFont="1" applyFill="1" applyBorder="1"/>
    <xf numFmtId="3" fontId="13" fillId="0" borderId="8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9" fontId="13" fillId="0" borderId="71" xfId="0" applyNumberFormat="1" applyFont="1" applyFill="1" applyBorder="1" applyAlignment="1">
      <alignment horizontal="center" vertical="center"/>
    </xf>
    <xf numFmtId="3" fontId="13" fillId="0" borderId="78" xfId="0" applyNumberFormat="1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72" xfId="0" applyFont="1" applyBorder="1"/>
    <xf numFmtId="3" fontId="0" fillId="9" borderId="18" xfId="0" applyNumberFormat="1" applyFont="1" applyFill="1" applyBorder="1" applyAlignment="1">
      <alignment horizontal="center" vertical="center"/>
    </xf>
    <xf numFmtId="3" fontId="0" fillId="9" borderId="0" xfId="0" applyNumberFormat="1" applyFont="1" applyFill="1" applyBorder="1" applyAlignment="1">
      <alignment horizontal="center" vertical="center"/>
    </xf>
    <xf numFmtId="10" fontId="0" fillId="9" borderId="21" xfId="0" applyNumberFormat="1" applyFont="1" applyFill="1" applyBorder="1" applyAlignment="1">
      <alignment horizontal="center" vertical="center"/>
    </xf>
    <xf numFmtId="166" fontId="0" fillId="9" borderId="21" xfId="0" applyNumberFormat="1" applyFont="1" applyFill="1" applyBorder="1" applyAlignment="1">
      <alignment horizontal="center" vertical="center"/>
    </xf>
    <xf numFmtId="166" fontId="0" fillId="9" borderId="22" xfId="0" applyNumberFormat="1" applyFont="1" applyFill="1" applyBorder="1" applyAlignment="1">
      <alignment horizontal="center" vertical="center"/>
    </xf>
    <xf numFmtId="49" fontId="5" fillId="7" borderId="23" xfId="0" applyNumberFormat="1" applyFont="1" applyFill="1" applyBorder="1" applyAlignment="1">
      <alignment horizontal="center" vertical="center"/>
    </xf>
    <xf numFmtId="3" fontId="5" fillId="7" borderId="24" xfId="0" applyNumberFormat="1" applyFont="1" applyFill="1" applyBorder="1" applyAlignment="1">
      <alignment horizontal="center" vertical="center"/>
    </xf>
    <xf numFmtId="3" fontId="5" fillId="7" borderId="25" xfId="0" applyNumberFormat="1" applyFont="1" applyFill="1" applyBorder="1" applyAlignment="1">
      <alignment horizontal="center" vertical="center"/>
    </xf>
    <xf numFmtId="10" fontId="5" fillId="7" borderId="26" xfId="0" applyNumberFormat="1" applyFont="1" applyFill="1" applyBorder="1" applyAlignment="1">
      <alignment horizontal="center" vertical="center"/>
    </xf>
    <xf numFmtId="10" fontId="5" fillId="7" borderId="27" xfId="0" applyNumberFormat="1" applyFont="1" applyFill="1" applyBorder="1" applyAlignment="1">
      <alignment horizontal="center" vertical="center"/>
    </xf>
    <xf numFmtId="9" fontId="0" fillId="9" borderId="21" xfId="0" applyNumberFormat="1" applyFont="1" applyFill="1" applyBorder="1" applyAlignment="1">
      <alignment horizontal="center" vertical="center"/>
    </xf>
    <xf numFmtId="10" fontId="0" fillId="9" borderId="22" xfId="0" applyNumberFormat="1" applyFont="1" applyFill="1" applyBorder="1" applyAlignment="1">
      <alignment horizontal="center" vertical="center"/>
    </xf>
    <xf numFmtId="9" fontId="0" fillId="9" borderId="22" xfId="0" applyNumberFormat="1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vertical="center"/>
    </xf>
    <xf numFmtId="3" fontId="0" fillId="8" borderId="18" xfId="0" applyNumberFormat="1" applyFont="1" applyFill="1" applyBorder="1" applyAlignment="1">
      <alignment horizontal="center" vertical="center"/>
    </xf>
    <xf numFmtId="3" fontId="0" fillId="8" borderId="0" xfId="0" applyNumberFormat="1" applyFont="1" applyFill="1" applyBorder="1" applyAlignment="1">
      <alignment horizontal="center" vertical="center"/>
    </xf>
    <xf numFmtId="10" fontId="0" fillId="8" borderId="21" xfId="0" applyNumberFormat="1" applyFont="1" applyFill="1" applyBorder="1" applyAlignment="1">
      <alignment horizontal="center" vertical="center"/>
    </xf>
    <xf numFmtId="10" fontId="0" fillId="8" borderId="22" xfId="0" applyNumberFormat="1" applyFont="1" applyFill="1" applyBorder="1" applyAlignment="1">
      <alignment horizontal="center" vertical="center"/>
    </xf>
    <xf numFmtId="9" fontId="0" fillId="8" borderId="21" xfId="0" applyNumberFormat="1" applyFont="1" applyFill="1" applyBorder="1" applyAlignment="1">
      <alignment horizontal="center" vertical="center"/>
    </xf>
    <xf numFmtId="9" fontId="0" fillId="8" borderId="22" xfId="0" applyNumberFormat="1" applyFont="1" applyFill="1" applyBorder="1" applyAlignment="1">
      <alignment horizontal="center" vertical="center"/>
    </xf>
    <xf numFmtId="166" fontId="0" fillId="8" borderId="22" xfId="0" applyNumberFormat="1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166" fontId="0" fillId="8" borderId="21" xfId="0" applyNumberFormat="1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0" fontId="5" fillId="3" borderId="19" xfId="0" applyNumberFormat="1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0" fontId="0" fillId="2" borderId="104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0" fontId="0" fillId="2" borderId="106" xfId="0" applyNumberFormat="1" applyFont="1" applyFill="1" applyBorder="1" applyAlignment="1">
      <alignment vertical="center"/>
    </xf>
    <xf numFmtId="10" fontId="0" fillId="2" borderId="107" xfId="0" applyNumberFormat="1" applyFont="1" applyFill="1" applyBorder="1" applyAlignment="1">
      <alignment vertical="center"/>
    </xf>
    <xf numFmtId="49" fontId="0" fillId="2" borderId="102" xfId="0" applyNumberFormat="1" applyFont="1" applyFill="1" applyBorder="1" applyAlignment="1">
      <alignment vertical="center" wrapText="1"/>
    </xf>
    <xf numFmtId="3" fontId="0" fillId="2" borderId="103" xfId="0" applyNumberFormat="1" applyFont="1" applyFill="1" applyBorder="1" applyAlignment="1">
      <alignment horizontal="center" vertical="center"/>
    </xf>
    <xf numFmtId="3" fontId="0" fillId="2" borderId="68" xfId="0" applyNumberFormat="1" applyFont="1" applyFill="1" applyBorder="1" applyAlignment="1">
      <alignment horizontal="center" vertical="center"/>
    </xf>
    <xf numFmtId="10" fontId="0" fillId="2" borderId="108" xfId="0" applyNumberFormat="1" applyFont="1" applyFill="1" applyBorder="1" applyAlignment="1">
      <alignment horizontal="center" vertical="center"/>
    </xf>
    <xf numFmtId="3" fontId="0" fillId="4" borderId="68" xfId="0" applyNumberFormat="1" applyFont="1" applyFill="1" applyBorder="1" applyAlignment="1">
      <alignment horizontal="center" vertical="center"/>
    </xf>
    <xf numFmtId="10" fontId="0" fillId="4" borderId="108" xfId="0" applyNumberFormat="1" applyFont="1" applyFill="1" applyBorder="1" applyAlignment="1">
      <alignment horizontal="center" vertical="center"/>
    </xf>
    <xf numFmtId="3" fontId="0" fillId="4" borderId="103" xfId="0" applyNumberFormat="1" applyFont="1" applyFill="1" applyBorder="1" applyAlignment="1">
      <alignment horizontal="center" vertical="center"/>
    </xf>
    <xf numFmtId="10" fontId="0" fillId="4" borderId="109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vertical="center"/>
    </xf>
    <xf numFmtId="3" fontId="0" fillId="5" borderId="104" xfId="0" applyNumberFormat="1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10" fontId="0" fillId="5" borderId="106" xfId="0" applyNumberFormat="1" applyFont="1" applyFill="1" applyBorder="1" applyAlignment="1">
      <alignment horizontal="center" vertical="center"/>
    </xf>
    <xf numFmtId="10" fontId="0" fillId="5" borderId="107" xfId="0" applyNumberFormat="1" applyFont="1" applyFill="1" applyBorder="1" applyAlignment="1">
      <alignment horizontal="center" vertical="center"/>
    </xf>
    <xf numFmtId="49" fontId="0" fillId="8" borderId="58" xfId="0" applyNumberFormat="1" applyFont="1" applyFill="1" applyBorder="1" applyAlignment="1">
      <alignment vertical="center" wrapText="1"/>
    </xf>
    <xf numFmtId="49" fontId="0" fillId="8" borderId="58" xfId="0" applyNumberFormat="1" applyFont="1" applyFill="1" applyBorder="1" applyAlignment="1">
      <alignment horizontal="left" vertical="center" wrapText="1"/>
    </xf>
    <xf numFmtId="49" fontId="0" fillId="7" borderId="58" xfId="0" applyNumberFormat="1" applyFont="1" applyFill="1" applyBorder="1" applyAlignment="1">
      <alignment vertical="center" wrapText="1"/>
    </xf>
    <xf numFmtId="49" fontId="0" fillId="8" borderId="102" xfId="0" applyNumberFormat="1" applyFont="1" applyFill="1" applyBorder="1" applyAlignment="1">
      <alignment vertical="center" wrapText="1"/>
    </xf>
    <xf numFmtId="3" fontId="0" fillId="8" borderId="103" xfId="0" applyNumberFormat="1" applyFont="1" applyFill="1" applyBorder="1" applyAlignment="1">
      <alignment horizontal="center" vertical="center"/>
    </xf>
    <xf numFmtId="3" fontId="0" fillId="8" borderId="68" xfId="0" applyNumberFormat="1" applyFont="1" applyFill="1" applyBorder="1" applyAlignment="1">
      <alignment horizontal="center" vertical="center"/>
    </xf>
    <xf numFmtId="10" fontId="0" fillId="8" borderId="108" xfId="0" applyNumberFormat="1" applyFont="1" applyFill="1" applyBorder="1" applyAlignment="1">
      <alignment horizontal="center" vertical="center"/>
    </xf>
    <xf numFmtId="10" fontId="0" fillId="8" borderId="109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vertical="center"/>
    </xf>
    <xf numFmtId="3" fontId="0" fillId="6" borderId="104" xfId="0" applyNumberFormat="1" applyFont="1" applyFill="1" applyBorder="1" applyAlignment="1">
      <alignment horizontal="center" vertical="center"/>
    </xf>
    <xf numFmtId="3" fontId="0" fillId="6" borderId="2" xfId="0" applyNumberFormat="1" applyFont="1" applyFill="1" applyBorder="1" applyAlignment="1">
      <alignment horizontal="center" vertical="center"/>
    </xf>
    <xf numFmtId="10" fontId="0" fillId="6" borderId="106" xfId="0" applyNumberFormat="1" applyFont="1" applyFill="1" applyBorder="1" applyAlignment="1">
      <alignment horizontal="center" vertical="center"/>
    </xf>
    <xf numFmtId="10" fontId="0" fillId="6" borderId="107" xfId="0" applyNumberFormat="1" applyFont="1" applyFill="1" applyBorder="1" applyAlignment="1">
      <alignment horizontal="center" vertical="center"/>
    </xf>
    <xf numFmtId="3" fontId="0" fillId="2" borderId="104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10" fontId="0" fillId="2" borderId="107" xfId="0" applyNumberFormat="1" applyFont="1" applyFill="1" applyBorder="1" applyAlignment="1">
      <alignment horizontal="center" vertical="center"/>
    </xf>
    <xf numFmtId="49" fontId="0" fillId="4" borderId="102" xfId="0" applyNumberFormat="1" applyFont="1" applyFill="1" applyBorder="1" applyAlignment="1">
      <alignment vertical="center" wrapText="1"/>
    </xf>
    <xf numFmtId="3" fontId="0" fillId="6" borderId="103" xfId="0" applyNumberFormat="1" applyFont="1" applyFill="1" applyBorder="1" applyAlignment="1">
      <alignment horizontal="center" vertical="center"/>
    </xf>
    <xf numFmtId="3" fontId="0" fillId="6" borderId="68" xfId="0" applyNumberFormat="1" applyFont="1" applyFill="1" applyBorder="1" applyAlignment="1">
      <alignment horizontal="center" vertical="center"/>
    </xf>
    <xf numFmtId="10" fontId="0" fillId="6" borderId="108" xfId="0" applyNumberFormat="1" applyFont="1" applyFill="1" applyBorder="1" applyAlignment="1">
      <alignment horizontal="center" vertical="center"/>
    </xf>
    <xf numFmtId="10" fontId="0" fillId="6" borderId="109" xfId="0" applyNumberFormat="1" applyFont="1" applyFill="1" applyBorder="1" applyAlignment="1">
      <alignment horizontal="center" vertical="center"/>
    </xf>
    <xf numFmtId="166" fontId="0" fillId="2" borderId="109" xfId="0" applyNumberFormat="1" applyFont="1" applyFill="1" applyBorder="1" applyAlignment="1">
      <alignment horizontal="center" vertical="center"/>
    </xf>
    <xf numFmtId="49" fontId="0" fillId="5" borderId="58" xfId="0" applyNumberFormat="1" applyFont="1" applyFill="1" applyBorder="1" applyAlignment="1">
      <alignment vertical="center" wrapText="1"/>
    </xf>
    <xf numFmtId="9" fontId="0" fillId="4" borderId="108" xfId="0" applyNumberFormat="1" applyFont="1" applyFill="1" applyBorder="1" applyAlignment="1">
      <alignment horizontal="center" vertical="center"/>
    </xf>
    <xf numFmtId="3" fontId="0" fillId="7" borderId="103" xfId="0" applyNumberFormat="1" applyFont="1" applyFill="1" applyBorder="1" applyAlignment="1">
      <alignment horizontal="center" vertical="center"/>
    </xf>
    <xf numFmtId="3" fontId="0" fillId="7" borderId="68" xfId="0" applyNumberFormat="1" applyFont="1" applyFill="1" applyBorder="1" applyAlignment="1">
      <alignment horizontal="center" vertical="center"/>
    </xf>
    <xf numFmtId="9" fontId="0" fillId="7" borderId="109" xfId="0" applyNumberFormat="1" applyFont="1" applyFill="1" applyBorder="1" applyAlignment="1">
      <alignment horizontal="center" vertical="center"/>
    </xf>
    <xf numFmtId="10" fontId="0" fillId="7" borderId="109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vertical="center"/>
    </xf>
    <xf numFmtId="3" fontId="0" fillId="4" borderId="104" xfId="0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10" fontId="0" fillId="4" borderId="106" xfId="0" applyNumberFormat="1" applyFont="1" applyFill="1" applyBorder="1" applyAlignment="1">
      <alignment horizontal="center" vertical="center"/>
    </xf>
    <xf numFmtId="10" fontId="0" fillId="4" borderId="107" xfId="0" applyNumberFormat="1" applyFont="1" applyFill="1" applyBorder="1" applyAlignment="1">
      <alignment horizontal="center" vertical="center"/>
    </xf>
    <xf numFmtId="49" fontId="0" fillId="4" borderId="58" xfId="0" applyNumberFormat="1" applyFont="1" applyFill="1" applyBorder="1" applyAlignment="1">
      <alignment vertical="center" wrapText="1"/>
    </xf>
    <xf numFmtId="9" fontId="0" fillId="4" borderId="109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vertical="center"/>
    </xf>
    <xf numFmtId="49" fontId="8" fillId="5" borderId="102" xfId="0" applyNumberFormat="1" applyFont="1" applyFill="1" applyBorder="1" applyAlignment="1">
      <alignment vertical="center" wrapText="1"/>
    </xf>
    <xf numFmtId="3" fontId="0" fillId="5" borderId="103" xfId="0" applyNumberFormat="1" applyFont="1" applyFill="1" applyBorder="1" applyAlignment="1">
      <alignment horizontal="center" vertical="center"/>
    </xf>
    <xf numFmtId="3" fontId="0" fillId="5" borderId="68" xfId="0" applyNumberFormat="1" applyFont="1" applyFill="1" applyBorder="1" applyAlignment="1">
      <alignment horizontal="center" vertical="center"/>
    </xf>
    <xf numFmtId="49" fontId="8" fillId="4" borderId="58" xfId="0" applyNumberFormat="1" applyFont="1" applyFill="1" applyBorder="1" applyAlignment="1">
      <alignment vertical="center" wrapText="1"/>
    </xf>
    <xf numFmtId="173" fontId="0" fillId="5" borderId="22" xfId="0" applyNumberFormat="1" applyFont="1" applyFill="1" applyBorder="1" applyAlignment="1">
      <alignment horizontal="center" vertical="center"/>
    </xf>
    <xf numFmtId="49" fontId="0" fillId="5" borderId="102" xfId="0" applyNumberFormat="1" applyFont="1" applyFill="1" applyBorder="1" applyAlignment="1">
      <alignment vertical="center" wrapText="1"/>
    </xf>
    <xf numFmtId="10" fontId="0" fillId="5" borderId="108" xfId="0" applyNumberFormat="1" applyFont="1" applyFill="1" applyBorder="1" applyAlignment="1">
      <alignment horizontal="center" vertical="center"/>
    </xf>
    <xf numFmtId="9" fontId="0" fillId="5" borderId="108" xfId="0" applyNumberFormat="1" applyFont="1" applyFill="1" applyBorder="1" applyAlignment="1">
      <alignment horizontal="center" vertical="center"/>
    </xf>
    <xf numFmtId="10" fontId="0" fillId="5" borderId="109" xfId="0" applyNumberFormat="1" applyFont="1" applyFill="1" applyBorder="1" applyAlignment="1">
      <alignment horizontal="center" vertical="center"/>
    </xf>
    <xf numFmtId="9" fontId="0" fillId="5" borderId="109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vertical="center"/>
    </xf>
    <xf numFmtId="3" fontId="0" fillId="10" borderId="104" xfId="0" applyNumberFormat="1" applyFont="1" applyFill="1" applyBorder="1" applyAlignment="1">
      <alignment horizontal="center" vertical="center"/>
    </xf>
    <xf numFmtId="3" fontId="0" fillId="10" borderId="2" xfId="0" applyNumberFormat="1" applyFont="1" applyFill="1" applyBorder="1" applyAlignment="1">
      <alignment horizontal="center" vertical="center"/>
    </xf>
    <xf numFmtId="10" fontId="0" fillId="10" borderId="106" xfId="0" applyNumberFormat="1" applyFont="1" applyFill="1" applyBorder="1" applyAlignment="1">
      <alignment horizontal="center" vertical="center"/>
    </xf>
    <xf numFmtId="10" fontId="0" fillId="10" borderId="107" xfId="0" applyNumberFormat="1" applyFont="1" applyFill="1" applyBorder="1" applyAlignment="1">
      <alignment horizontal="center" vertical="center"/>
    </xf>
    <xf numFmtId="49" fontId="0" fillId="10" borderId="58" xfId="0" applyNumberFormat="1" applyFont="1" applyFill="1" applyBorder="1" applyAlignment="1">
      <alignment vertical="center" wrapText="1"/>
    </xf>
    <xf numFmtId="3" fontId="0" fillId="10" borderId="18" xfId="0" applyNumberFormat="1" applyFont="1" applyFill="1" applyBorder="1" applyAlignment="1">
      <alignment horizontal="center" vertical="center"/>
    </xf>
    <xf numFmtId="3" fontId="0" fillId="10" borderId="0" xfId="0" applyNumberFormat="1" applyFont="1" applyFill="1" applyBorder="1" applyAlignment="1">
      <alignment horizontal="center" vertical="center"/>
    </xf>
    <xf numFmtId="10" fontId="0" fillId="10" borderId="21" xfId="0" applyNumberFormat="1" applyFont="1" applyFill="1" applyBorder="1" applyAlignment="1">
      <alignment horizontal="center" vertical="center"/>
    </xf>
    <xf numFmtId="9" fontId="0" fillId="10" borderId="21" xfId="0" applyNumberFormat="1" applyFont="1" applyFill="1" applyBorder="1" applyAlignment="1">
      <alignment horizontal="center" vertical="center"/>
    </xf>
    <xf numFmtId="10" fontId="0" fillId="10" borderId="22" xfId="0" applyNumberFormat="1" applyFont="1" applyFill="1" applyBorder="1" applyAlignment="1">
      <alignment horizontal="center" vertical="center"/>
    </xf>
    <xf numFmtId="166" fontId="0" fillId="10" borderId="22" xfId="0" applyNumberFormat="1" applyFont="1" applyFill="1" applyBorder="1" applyAlignment="1">
      <alignment horizontal="center" vertical="center"/>
    </xf>
    <xf numFmtId="166" fontId="0" fillId="10" borderId="21" xfId="0" applyNumberFormat="1" applyFont="1" applyFill="1" applyBorder="1" applyAlignment="1">
      <alignment horizontal="center" vertical="center"/>
    </xf>
    <xf numFmtId="49" fontId="0" fillId="10" borderId="102" xfId="0" applyNumberFormat="1" applyFont="1" applyFill="1" applyBorder="1" applyAlignment="1">
      <alignment vertical="center" wrapText="1"/>
    </xf>
    <xf numFmtId="3" fontId="0" fillId="10" borderId="103" xfId="0" applyNumberFormat="1" applyFont="1" applyFill="1" applyBorder="1" applyAlignment="1">
      <alignment horizontal="center" vertical="center"/>
    </xf>
    <xf numFmtId="3" fontId="0" fillId="10" borderId="68" xfId="0" applyNumberFormat="1" applyFont="1" applyFill="1" applyBorder="1" applyAlignment="1">
      <alignment horizontal="center" vertical="center"/>
    </xf>
    <xf numFmtId="9" fontId="0" fillId="10" borderId="108" xfId="0" applyNumberFormat="1" applyFont="1" applyFill="1" applyBorder="1" applyAlignment="1">
      <alignment horizontal="center" vertical="center"/>
    </xf>
    <xf numFmtId="0" fontId="0" fillId="10" borderId="108" xfId="0" applyFont="1" applyFill="1" applyBorder="1" applyAlignment="1">
      <alignment horizontal="center" vertical="center"/>
    </xf>
    <xf numFmtId="0" fontId="0" fillId="10" borderId="109" xfId="0" applyFont="1" applyFill="1" applyBorder="1" applyAlignment="1">
      <alignment horizontal="center" vertical="center"/>
    </xf>
    <xf numFmtId="49" fontId="5" fillId="9" borderId="16" xfId="0" applyNumberFormat="1" applyFont="1" applyFill="1" applyBorder="1" applyAlignment="1">
      <alignment vertical="center"/>
    </xf>
    <xf numFmtId="49" fontId="0" fillId="9" borderId="58" xfId="0" applyNumberFormat="1" applyFont="1" applyFill="1" applyBorder="1" applyAlignment="1">
      <alignment vertical="center" wrapText="1"/>
    </xf>
    <xf numFmtId="49" fontId="0" fillId="9" borderId="102" xfId="0" applyNumberFormat="1" applyFont="1" applyFill="1" applyBorder="1" applyAlignment="1">
      <alignment vertical="center" wrapText="1"/>
    </xf>
    <xf numFmtId="3" fontId="0" fillId="9" borderId="103" xfId="0" applyNumberFormat="1" applyFont="1" applyFill="1" applyBorder="1" applyAlignment="1">
      <alignment horizontal="center" vertical="center"/>
    </xf>
    <xf numFmtId="3" fontId="0" fillId="9" borderId="68" xfId="0" applyNumberFormat="1" applyFont="1" applyFill="1" applyBorder="1" applyAlignment="1">
      <alignment horizontal="center" vertical="center"/>
    </xf>
    <xf numFmtId="10" fontId="0" fillId="9" borderId="108" xfId="0" applyNumberFormat="1" applyFont="1" applyFill="1" applyBorder="1" applyAlignment="1">
      <alignment horizontal="center" vertical="center"/>
    </xf>
    <xf numFmtId="9" fontId="0" fillId="9" borderId="108" xfId="0" applyNumberFormat="1" applyFont="1" applyFill="1" applyBorder="1" applyAlignment="1">
      <alignment horizontal="center" vertical="center"/>
    </xf>
    <xf numFmtId="9" fontId="0" fillId="9" borderId="109" xfId="0" applyNumberFormat="1" applyFont="1" applyFill="1" applyBorder="1" applyAlignment="1">
      <alignment horizontal="center" vertical="center"/>
    </xf>
    <xf numFmtId="10" fontId="0" fillId="9" borderId="109" xfId="0" applyNumberFormat="1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3" fontId="0" fillId="6" borderId="18" xfId="0" applyNumberFormat="1" applyFont="1" applyFill="1" applyBorder="1" applyAlignment="1">
      <alignment horizontal="center" vertical="center"/>
    </xf>
    <xf numFmtId="3" fontId="0" fillId="6" borderId="0" xfId="0" applyNumberFormat="1" applyFont="1" applyFill="1" applyBorder="1" applyAlignment="1">
      <alignment horizontal="center" vertical="center"/>
    </xf>
    <xf numFmtId="10" fontId="0" fillId="6" borderId="2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vertical="center"/>
    </xf>
    <xf numFmtId="3" fontId="0" fillId="7" borderId="104" xfId="0" applyNumberFormat="1" applyFont="1" applyFill="1" applyBorder="1" applyAlignment="1">
      <alignment horizontal="center" vertical="center"/>
    </xf>
    <xf numFmtId="3" fontId="0" fillId="7" borderId="2" xfId="0" applyNumberFormat="1" applyFont="1" applyFill="1" applyBorder="1" applyAlignment="1">
      <alignment horizontal="center" vertical="center"/>
    </xf>
    <xf numFmtId="10" fontId="0" fillId="7" borderId="106" xfId="0" applyNumberFormat="1" applyFont="1" applyFill="1" applyBorder="1" applyAlignment="1">
      <alignment horizontal="center" vertical="center"/>
    </xf>
    <xf numFmtId="10" fontId="0" fillId="7" borderId="107" xfId="0" applyNumberFormat="1" applyFont="1" applyFill="1" applyBorder="1" applyAlignment="1">
      <alignment horizontal="center" vertical="center"/>
    </xf>
    <xf numFmtId="10" fontId="0" fillId="10" borderId="108" xfId="0" applyNumberFormat="1" applyFont="1" applyFill="1" applyBorder="1" applyAlignment="1">
      <alignment horizontal="center" vertical="center"/>
    </xf>
    <xf numFmtId="10" fontId="0" fillId="10" borderId="109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vertical="center"/>
    </xf>
    <xf numFmtId="49" fontId="0" fillId="4" borderId="17" xfId="0" applyNumberFormat="1" applyFont="1" applyFill="1" applyBorder="1" applyAlignment="1">
      <alignment vertical="center"/>
    </xf>
    <xf numFmtId="0" fontId="24" fillId="0" borderId="0" xfId="0" applyFont="1" applyAlignment="1"/>
    <xf numFmtId="49" fontId="8" fillId="5" borderId="58" xfId="0" applyNumberFormat="1" applyFont="1" applyFill="1" applyBorder="1" applyAlignment="1">
      <alignment vertical="center" wrapText="1"/>
    </xf>
    <xf numFmtId="176" fontId="0" fillId="0" borderId="0" xfId="0" applyNumberFormat="1" applyFont="1" applyAlignment="1"/>
    <xf numFmtId="0" fontId="15" fillId="0" borderId="0" xfId="0" applyFont="1" applyFill="1" applyBorder="1" applyAlignment="1">
      <alignment horizontal="center"/>
    </xf>
    <xf numFmtId="0" fontId="15" fillId="0" borderId="16" xfId="0" applyFont="1" applyBorder="1"/>
    <xf numFmtId="0" fontId="15" fillId="0" borderId="61" xfId="0" applyFont="1" applyBorder="1"/>
    <xf numFmtId="3" fontId="14" fillId="0" borderId="0" xfId="2" applyNumberFormat="1" applyFont="1" applyAlignment="1"/>
    <xf numFmtId="0" fontId="17" fillId="0" borderId="73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vertical="center" wrapText="1"/>
    </xf>
    <xf numFmtId="0" fontId="24" fillId="0" borderId="0" xfId="0" applyFont="1" applyFill="1" applyAlignment="1"/>
    <xf numFmtId="0" fontId="0" fillId="0" borderId="0" xfId="0" applyFont="1" applyFill="1" applyAlignment="1"/>
    <xf numFmtId="49" fontId="5" fillId="11" borderId="1" xfId="0" applyNumberFormat="1" applyFont="1" applyFill="1" applyBorder="1" applyAlignment="1">
      <alignment vertical="center" wrapText="1"/>
    </xf>
    <xf numFmtId="3" fontId="0" fillId="11" borderId="104" xfId="0" applyNumberFormat="1" applyFont="1" applyFill="1" applyBorder="1" applyAlignment="1">
      <alignment horizontal="center" vertical="center"/>
    </xf>
    <xf numFmtId="3" fontId="0" fillId="11" borderId="2" xfId="0" applyNumberFormat="1" applyFont="1" applyFill="1" applyBorder="1" applyAlignment="1">
      <alignment horizontal="center" vertical="center"/>
    </xf>
    <xf numFmtId="9" fontId="0" fillId="11" borderId="106" xfId="0" applyNumberFormat="1" applyFont="1" applyFill="1" applyBorder="1" applyAlignment="1">
      <alignment horizontal="center" vertical="center"/>
    </xf>
    <xf numFmtId="0" fontId="0" fillId="11" borderId="106" xfId="0" applyFont="1" applyFill="1" applyBorder="1" applyAlignment="1">
      <alignment horizontal="center" vertical="center"/>
    </xf>
    <xf numFmtId="0" fontId="0" fillId="11" borderId="107" xfId="0" applyFont="1" applyFill="1" applyBorder="1" applyAlignment="1">
      <alignment horizontal="center" vertical="center"/>
    </xf>
    <xf numFmtId="49" fontId="8" fillId="7" borderId="102" xfId="0" applyNumberFormat="1" applyFont="1" applyFill="1" applyBorder="1" applyAlignment="1">
      <alignment vertical="center" wrapText="1"/>
    </xf>
    <xf numFmtId="3" fontId="0" fillId="11" borderId="103" xfId="0" applyNumberFormat="1" applyFont="1" applyFill="1" applyBorder="1" applyAlignment="1">
      <alignment horizontal="center" vertical="center"/>
    </xf>
    <xf numFmtId="3" fontId="0" fillId="11" borderId="68" xfId="0" applyNumberFormat="1" applyFont="1" applyFill="1" applyBorder="1" applyAlignment="1">
      <alignment horizontal="center" vertical="center"/>
    </xf>
    <xf numFmtId="9" fontId="0" fillId="11" borderId="108" xfId="0" applyNumberFormat="1" applyFont="1" applyFill="1" applyBorder="1" applyAlignment="1">
      <alignment horizontal="center" vertical="center"/>
    </xf>
    <xf numFmtId="0" fontId="0" fillId="11" borderId="108" xfId="0" applyFont="1" applyFill="1" applyBorder="1" applyAlignment="1">
      <alignment horizontal="center" vertical="center"/>
    </xf>
    <xf numFmtId="0" fontId="0" fillId="11" borderId="109" xfId="0" applyFont="1" applyFill="1" applyBorder="1" applyAlignment="1">
      <alignment horizontal="center" vertical="center"/>
    </xf>
    <xf numFmtId="9" fontId="0" fillId="6" borderId="22" xfId="0" applyNumberFormat="1" applyFont="1" applyFill="1" applyBorder="1" applyAlignment="1">
      <alignment horizontal="center" vertical="center"/>
    </xf>
    <xf numFmtId="0" fontId="27" fillId="20" borderId="73" xfId="7" applyFont="1" applyFill="1" applyBorder="1"/>
    <xf numFmtId="0" fontId="10" fillId="0" borderId="73" xfId="7" applyBorder="1"/>
    <xf numFmtId="168" fontId="10" fillId="0" borderId="73" xfId="7" applyNumberFormat="1" applyBorder="1"/>
    <xf numFmtId="0" fontId="10" fillId="0" borderId="73" xfId="7" applyBorder="1" applyAlignment="1">
      <alignment horizontal="center" wrapText="1"/>
    </xf>
    <xf numFmtId="170" fontId="10" fillId="0" borderId="73" xfId="7" applyNumberFormat="1" applyBorder="1" applyAlignment="1">
      <alignment horizontal="center" wrapText="1"/>
    </xf>
    <xf numFmtId="0" fontId="13" fillId="0" borderId="74" xfId="0" applyFont="1" applyFill="1" applyBorder="1"/>
    <xf numFmtId="0" fontId="20" fillId="0" borderId="73" xfId="0" applyFont="1" applyBorder="1" applyAlignment="1">
      <alignment horizontal="center" vertical="center" wrapText="1"/>
    </xf>
    <xf numFmtId="0" fontId="17" fillId="0" borderId="73" xfId="0" applyFont="1" applyBorder="1" applyAlignment="1">
      <alignment vertical="center"/>
    </xf>
    <xf numFmtId="9" fontId="14" fillId="0" borderId="73" xfId="3" applyNumberFormat="1" applyFont="1" applyBorder="1" applyAlignment="1">
      <alignment vertical="center"/>
    </xf>
    <xf numFmtId="10" fontId="14" fillId="0" borderId="73" xfId="3" applyNumberFormat="1" applyFont="1" applyBorder="1" applyAlignment="1">
      <alignment vertical="center"/>
    </xf>
    <xf numFmtId="173" fontId="14" fillId="0" borderId="73" xfId="3" applyNumberFormat="1" applyFont="1" applyBorder="1" applyAlignment="1">
      <alignment vertical="center"/>
    </xf>
    <xf numFmtId="173" fontId="14" fillId="0" borderId="73" xfId="0" applyNumberFormat="1" applyFont="1" applyBorder="1" applyAlignment="1">
      <alignment horizontal="center" vertical="center"/>
    </xf>
    <xf numFmtId="166" fontId="14" fillId="0" borderId="73" xfId="3" applyNumberFormat="1" applyFont="1" applyBorder="1" applyAlignment="1">
      <alignment vertical="center"/>
    </xf>
    <xf numFmtId="166" fontId="14" fillId="0" borderId="73" xfId="0" applyNumberFormat="1" applyFont="1" applyBorder="1" applyAlignment="1">
      <alignment horizontal="center" vertical="center"/>
    </xf>
    <xf numFmtId="10" fontId="14" fillId="0" borderId="73" xfId="0" applyNumberFormat="1" applyFont="1" applyBorder="1" applyAlignment="1">
      <alignment horizontal="center" vertical="center"/>
    </xf>
    <xf numFmtId="9" fontId="14" fillId="0" borderId="73" xfId="0" applyNumberFormat="1" applyFont="1" applyBorder="1" applyAlignment="1">
      <alignment horizontal="center" vertical="center"/>
    </xf>
    <xf numFmtId="166" fontId="13" fillId="0" borderId="73" xfId="3" applyNumberFormat="1" applyFont="1" applyBorder="1"/>
    <xf numFmtId="10" fontId="13" fillId="0" borderId="73" xfId="3" applyNumberFormat="1" applyFont="1" applyBorder="1"/>
    <xf numFmtId="173" fontId="13" fillId="0" borderId="73" xfId="3" applyNumberFormat="1" applyFont="1" applyBorder="1"/>
    <xf numFmtId="9" fontId="13" fillId="0" borderId="73" xfId="3" applyNumberFormat="1" applyFont="1" applyBorder="1"/>
    <xf numFmtId="168" fontId="17" fillId="0" borderId="73" xfId="0" applyNumberFormat="1" applyFont="1" applyBorder="1"/>
    <xf numFmtId="0" fontId="33" fillId="0" borderId="73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78" xfId="0" applyFont="1" applyBorder="1" applyAlignment="1">
      <alignment vertical="center"/>
    </xf>
    <xf numFmtId="0" fontId="14" fillId="0" borderId="79" xfId="0" applyFont="1" applyBorder="1" applyAlignment="1">
      <alignment vertical="center"/>
    </xf>
    <xf numFmtId="0" fontId="33" fillId="0" borderId="73" xfId="0" applyFont="1" applyBorder="1" applyAlignment="1">
      <alignment horizontal="center"/>
    </xf>
    <xf numFmtId="166" fontId="17" fillId="0" borderId="0" xfId="3" applyNumberFormat="1" applyFont="1"/>
    <xf numFmtId="3" fontId="17" fillId="0" borderId="73" xfId="0" applyNumberFormat="1" applyFont="1" applyBorder="1"/>
    <xf numFmtId="0" fontId="13" fillId="0" borderId="0" xfId="0" applyFont="1" applyBorder="1"/>
    <xf numFmtId="3" fontId="13" fillId="0" borderId="0" xfId="0" applyNumberFormat="1" applyFont="1"/>
    <xf numFmtId="0" fontId="13" fillId="0" borderId="0" xfId="0" applyFont="1"/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4" fontId="3" fillId="0" borderId="0" xfId="1" applyNumberFormat="1"/>
    <xf numFmtId="4" fontId="28" fillId="0" borderId="44" xfId="1" applyNumberFormat="1" applyFont="1" applyBorder="1" applyAlignment="1">
      <alignment wrapText="1"/>
    </xf>
    <xf numFmtId="0" fontId="28" fillId="0" borderId="44" xfId="1" applyFont="1" applyBorder="1" applyAlignment="1">
      <alignment wrapText="1"/>
    </xf>
    <xf numFmtId="171" fontId="28" fillId="21" borderId="44" xfId="1" applyNumberFormat="1" applyFont="1" applyFill="1" applyBorder="1" applyAlignment="1">
      <alignment wrapText="1"/>
    </xf>
    <xf numFmtId="0" fontId="13" fillId="0" borderId="28" xfId="0" applyFont="1" applyFill="1" applyBorder="1"/>
    <xf numFmtId="166" fontId="14" fillId="0" borderId="73" xfId="3" applyNumberFormat="1" applyFont="1" applyBorder="1" applyAlignment="1">
      <alignment horizontal="right" vertical="center"/>
    </xf>
    <xf numFmtId="9" fontId="14" fillId="0" borderId="73" xfId="3" applyNumberFormat="1" applyFont="1" applyBorder="1" applyAlignment="1">
      <alignment horizontal="right" vertical="center"/>
    </xf>
    <xf numFmtId="10" fontId="14" fillId="0" borderId="73" xfId="3" applyNumberFormat="1" applyFont="1" applyBorder="1" applyAlignment="1">
      <alignment horizontal="right" vertical="center"/>
    </xf>
    <xf numFmtId="173" fontId="14" fillId="0" borderId="73" xfId="3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23" fillId="0" borderId="105" xfId="0" applyFont="1" applyFill="1" applyBorder="1" applyAlignment="1">
      <alignment horizontal="center" vertical="center" wrapText="1"/>
    </xf>
    <xf numFmtId="3" fontId="0" fillId="0" borderId="0" xfId="0" applyNumberFormat="1" applyFont="1" applyAlignment="1"/>
    <xf numFmtId="9" fontId="0" fillId="0" borderId="0" xfId="3" applyFont="1" applyAlignment="1"/>
    <xf numFmtId="166" fontId="0" fillId="0" borderId="0" xfId="3" applyNumberFormat="1" applyFont="1" applyAlignment="1"/>
    <xf numFmtId="166" fontId="13" fillId="0" borderId="20" xfId="0" applyNumberFormat="1" applyFont="1" applyFill="1" applyBorder="1" applyAlignment="1">
      <alignment horizontal="center" vertical="center"/>
    </xf>
    <xf numFmtId="168" fontId="10" fillId="0" borderId="73" xfId="0" applyNumberFormat="1" applyFont="1" applyBorder="1" applyAlignment="1">
      <alignment vertical="center"/>
    </xf>
    <xf numFmtId="0" fontId="0" fillId="0" borderId="73" xfId="0" applyFont="1" applyBorder="1" applyAlignment="1"/>
    <xf numFmtId="0" fontId="8" fillId="0" borderId="73" xfId="0" applyFont="1" applyBorder="1" applyAlignment="1"/>
    <xf numFmtId="3" fontId="0" fillId="0" borderId="73" xfId="0" applyNumberFormat="1" applyFont="1" applyBorder="1" applyAlignment="1"/>
    <xf numFmtId="166" fontId="0" fillId="0" borderId="73" xfId="3" applyNumberFormat="1" applyFont="1" applyBorder="1" applyAlignment="1"/>
    <xf numFmtId="9" fontId="0" fillId="0" borderId="73" xfId="3" applyNumberFormat="1" applyFont="1" applyBorder="1" applyAlignment="1"/>
    <xf numFmtId="3" fontId="10" fillId="0" borderId="73" xfId="0" applyNumberFormat="1" applyFont="1" applyBorder="1" applyAlignment="1">
      <alignment vertical="center"/>
    </xf>
    <xf numFmtId="0" fontId="27" fillId="0" borderId="73" xfId="0" applyFont="1" applyBorder="1" applyAlignment="1">
      <alignment vertical="center"/>
    </xf>
    <xf numFmtId="9" fontId="10" fillId="0" borderId="73" xfId="3" applyFont="1" applyBorder="1" applyAlignment="1">
      <alignment vertical="center"/>
    </xf>
    <xf numFmtId="166" fontId="10" fillId="0" borderId="73" xfId="3" applyNumberFormat="1" applyFont="1" applyBorder="1" applyAlignment="1">
      <alignment vertical="center"/>
    </xf>
    <xf numFmtId="0" fontId="6" fillId="0" borderId="28" xfId="0" applyFont="1" applyBorder="1" applyAlignment="1"/>
    <xf numFmtId="0" fontId="6" fillId="0" borderId="0" xfId="0" applyFont="1" applyBorder="1" applyAlignment="1"/>
    <xf numFmtId="3" fontId="9" fillId="2" borderId="111" xfId="0" applyNumberFormat="1" applyFont="1" applyFill="1" applyBorder="1" applyAlignment="1">
      <alignment horizontal="right" vertical="center"/>
    </xf>
    <xf numFmtId="3" fontId="9" fillId="2" borderId="112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/>
    <xf numFmtId="3" fontId="13" fillId="0" borderId="3" xfId="0" applyNumberFormat="1" applyFont="1" applyFill="1" applyBorder="1" applyAlignment="1"/>
    <xf numFmtId="3" fontId="13" fillId="0" borderId="16" xfId="0" applyNumberFormat="1" applyFont="1" applyFill="1" applyBorder="1" applyAlignment="1"/>
    <xf numFmtId="3" fontId="13" fillId="0" borderId="61" xfId="0" applyNumberFormat="1" applyFont="1" applyFill="1" applyBorder="1" applyAlignment="1"/>
    <xf numFmtId="3" fontId="13" fillId="2" borderId="90" xfId="0" applyNumberFormat="1" applyFont="1" applyFill="1" applyBorder="1" applyAlignment="1">
      <alignment horizontal="right" vertical="center"/>
    </xf>
    <xf numFmtId="3" fontId="13" fillId="2" borderId="113" xfId="0" applyNumberFormat="1" applyFont="1" applyFill="1" applyBorder="1" applyAlignment="1">
      <alignment horizontal="right" vertical="center"/>
    </xf>
    <xf numFmtId="3" fontId="13" fillId="2" borderId="112" xfId="0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vertical="center"/>
    </xf>
    <xf numFmtId="0" fontId="6" fillId="0" borderId="2" xfId="0" applyFont="1" applyBorder="1" applyAlignment="1"/>
    <xf numFmtId="0" fontId="10" fillId="0" borderId="2" xfId="0" applyFont="1" applyBorder="1" applyAlignment="1">
      <alignment vertical="center"/>
    </xf>
    <xf numFmtId="0" fontId="13" fillId="2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vertical="center"/>
    </xf>
    <xf numFmtId="0" fontId="14" fillId="0" borderId="73" xfId="0" applyFont="1" applyFill="1" applyBorder="1" applyAlignment="1">
      <alignment vertical="center"/>
    </xf>
    <xf numFmtId="0" fontId="20" fillId="0" borderId="73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horizontal="center" vertical="center"/>
    </xf>
    <xf numFmtId="166" fontId="13" fillId="0" borderId="114" xfId="0" applyNumberFormat="1" applyFont="1" applyFill="1" applyBorder="1" applyAlignment="1">
      <alignment horizontal="center" vertical="center"/>
    </xf>
    <xf numFmtId="166" fontId="13" fillId="0" borderId="115" xfId="0" applyNumberFormat="1" applyFont="1" applyFill="1" applyBorder="1" applyAlignment="1">
      <alignment horizontal="center" vertical="center"/>
    </xf>
    <xf numFmtId="10" fontId="13" fillId="0" borderId="116" xfId="0" applyNumberFormat="1" applyFont="1" applyFill="1" applyBorder="1" applyAlignment="1">
      <alignment horizontal="center" vertical="center"/>
    </xf>
    <xf numFmtId="10" fontId="13" fillId="0" borderId="117" xfId="0" applyNumberFormat="1" applyFont="1" applyFill="1" applyBorder="1" applyAlignment="1">
      <alignment horizontal="center" vertical="center"/>
    </xf>
    <xf numFmtId="10" fontId="13" fillId="0" borderId="60" xfId="0" applyNumberFormat="1" applyFont="1" applyFill="1" applyBorder="1" applyAlignment="1">
      <alignment horizontal="center" vertical="center"/>
    </xf>
    <xf numFmtId="10" fontId="13" fillId="0" borderId="118" xfId="0" applyNumberFormat="1" applyFont="1" applyFill="1" applyBorder="1" applyAlignment="1">
      <alignment horizontal="center" vertical="center"/>
    </xf>
    <xf numFmtId="9" fontId="9" fillId="0" borderId="119" xfId="0" applyNumberFormat="1" applyFont="1" applyFill="1" applyBorder="1" applyAlignment="1">
      <alignment horizontal="center" vertical="center"/>
    </xf>
    <xf numFmtId="166" fontId="10" fillId="0" borderId="16" xfId="3" applyNumberFormat="1" applyFont="1" applyBorder="1" applyAlignment="1">
      <alignment horizontal="center" vertical="center"/>
    </xf>
    <xf numFmtId="166" fontId="10" fillId="0" borderId="61" xfId="3" applyNumberFormat="1" applyFont="1" applyBorder="1" applyAlignment="1">
      <alignment horizontal="center" vertical="center"/>
    </xf>
    <xf numFmtId="166" fontId="10" fillId="0" borderId="67" xfId="0" applyNumberFormat="1" applyFont="1" applyBorder="1" applyAlignment="1">
      <alignment vertical="center"/>
    </xf>
    <xf numFmtId="166" fontId="10" fillId="0" borderId="71" xfId="0" applyNumberFormat="1" applyFont="1" applyBorder="1" applyAlignment="1">
      <alignment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166" fontId="10" fillId="0" borderId="18" xfId="3" applyNumberFormat="1" applyFont="1" applyBorder="1" applyAlignment="1">
      <alignment horizontal="center" vertical="center"/>
    </xf>
    <xf numFmtId="166" fontId="10" fillId="0" borderId="103" xfId="3" applyNumberFormat="1" applyFont="1" applyBorder="1" applyAlignment="1">
      <alignment horizontal="center" vertical="center"/>
    </xf>
    <xf numFmtId="166" fontId="10" fillId="0" borderId="17" xfId="3" applyNumberFormat="1" applyFont="1" applyBorder="1" applyAlignment="1">
      <alignment horizontal="center" vertical="center"/>
    </xf>
    <xf numFmtId="166" fontId="10" fillId="0" borderId="122" xfId="3" applyNumberFormat="1" applyFont="1" applyBorder="1" applyAlignment="1">
      <alignment horizontal="center" vertical="center"/>
    </xf>
    <xf numFmtId="168" fontId="3" fillId="0" borderId="73" xfId="1" applyNumberFormat="1" applyBorder="1"/>
    <xf numFmtId="168" fontId="13" fillId="0" borderId="73" xfId="0" applyNumberFormat="1" applyFont="1" applyBorder="1" applyAlignment="1">
      <alignment horizontal="center" vertical="center"/>
    </xf>
    <xf numFmtId="3" fontId="14" fillId="0" borderId="73" xfId="0" applyNumberFormat="1" applyFont="1" applyBorder="1" applyAlignment="1">
      <alignment vertical="center"/>
    </xf>
    <xf numFmtId="3" fontId="9" fillId="2" borderId="73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3" fillId="0" borderId="64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166" fontId="14" fillId="0" borderId="61" xfId="3" applyNumberFormat="1" applyFont="1" applyBorder="1" applyAlignment="1">
      <alignment horizontal="center" vertical="center"/>
    </xf>
    <xf numFmtId="3" fontId="13" fillId="0" borderId="67" xfId="0" applyNumberFormat="1" applyFont="1" applyFill="1" applyBorder="1" applyAlignment="1"/>
    <xf numFmtId="166" fontId="14" fillId="0" borderId="71" xfId="3" applyNumberFormat="1" applyFont="1" applyBorder="1" applyAlignment="1">
      <alignment horizontal="center" vertical="center"/>
    </xf>
    <xf numFmtId="166" fontId="14" fillId="0" borderId="72" xfId="3" applyNumberFormat="1" applyFont="1" applyBorder="1" applyAlignment="1">
      <alignment horizontal="center" vertical="center"/>
    </xf>
    <xf numFmtId="3" fontId="9" fillId="2" borderId="79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3" fontId="14" fillId="0" borderId="79" xfId="0" applyNumberFormat="1" applyFont="1" applyBorder="1" applyAlignment="1">
      <alignment vertical="center"/>
    </xf>
    <xf numFmtId="9" fontId="14" fillId="0" borderId="74" xfId="3" applyFont="1" applyBorder="1" applyAlignment="1">
      <alignment horizontal="center" vertical="center"/>
    </xf>
    <xf numFmtId="9" fontId="14" fillId="0" borderId="79" xfId="3" applyFont="1" applyBorder="1" applyAlignment="1">
      <alignment horizontal="center" vertical="center"/>
    </xf>
    <xf numFmtId="0" fontId="13" fillId="2" borderId="58" xfId="0" applyFont="1" applyFill="1" applyBorder="1"/>
    <xf numFmtId="0" fontId="15" fillId="0" borderId="0" xfId="0" applyFont="1" applyFill="1" applyBorder="1" applyAlignment="1"/>
    <xf numFmtId="0" fontId="27" fillId="0" borderId="0" xfId="0" applyFont="1" applyFill="1" applyBorder="1" applyAlignment="1"/>
    <xf numFmtId="0" fontId="14" fillId="0" borderId="73" xfId="0" applyFont="1" applyFill="1" applyBorder="1" applyAlignment="1">
      <alignment horizontal="center"/>
    </xf>
    <xf numFmtId="3" fontId="14" fillId="0" borderId="73" xfId="0" applyNumberFormat="1" applyFont="1" applyFill="1" applyBorder="1" applyAlignment="1">
      <alignment horizontal="right"/>
    </xf>
    <xf numFmtId="3" fontId="14" fillId="0" borderId="78" xfId="0" applyNumberFormat="1" applyFont="1" applyFill="1" applyBorder="1" applyAlignment="1">
      <alignment horizontal="right"/>
    </xf>
    <xf numFmtId="3" fontId="14" fillId="0" borderId="74" xfId="0" applyNumberFormat="1" applyFont="1" applyFill="1" applyBorder="1" applyAlignment="1">
      <alignment horizontal="right"/>
    </xf>
    <xf numFmtId="0" fontId="14" fillId="0" borderId="79" xfId="0" applyFont="1" applyFill="1" applyBorder="1" applyAlignment="1">
      <alignment horizontal="right"/>
    </xf>
    <xf numFmtId="3" fontId="14" fillId="0" borderId="79" xfId="0" applyNumberFormat="1" applyFont="1" applyFill="1" applyBorder="1" applyAlignment="1">
      <alignment horizontal="right"/>
    </xf>
    <xf numFmtId="9" fontId="14" fillId="0" borderId="0" xfId="0" applyNumberFormat="1" applyFont="1" applyBorder="1" applyAlignment="1">
      <alignment horizontal="center" vertical="center"/>
    </xf>
    <xf numFmtId="168" fontId="2" fillId="0" borderId="73" xfId="1" applyNumberFormat="1" applyFont="1" applyBorder="1"/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23" xfId="0" applyFont="1" applyBorder="1" applyAlignment="1">
      <alignment horizontal="center" vertical="center" wrapText="1"/>
    </xf>
    <xf numFmtId="3" fontId="14" fillId="0" borderId="73" xfId="0" applyNumberFormat="1" applyFont="1" applyFill="1" applyBorder="1" applyAlignment="1">
      <alignment horizontal="center" vertical="center"/>
    </xf>
    <xf numFmtId="175" fontId="14" fillId="0" borderId="73" xfId="0" applyNumberFormat="1" applyFont="1" applyBorder="1" applyAlignment="1">
      <alignment vertical="center"/>
    </xf>
    <xf numFmtId="174" fontId="14" fillId="0" borderId="73" xfId="0" applyNumberFormat="1" applyFont="1" applyBorder="1" applyAlignment="1">
      <alignment vertical="center"/>
    </xf>
    <xf numFmtId="3" fontId="34" fillId="0" borderId="73" xfId="0" applyNumberFormat="1" applyFont="1" applyFill="1" applyBorder="1" applyAlignment="1">
      <alignment vertical="center"/>
    </xf>
    <xf numFmtId="3" fontId="13" fillId="0" borderId="73" xfId="0" applyNumberFormat="1" applyFont="1" applyFill="1" applyBorder="1" applyAlignment="1">
      <alignment horizontal="center" vertical="center"/>
    </xf>
    <xf numFmtId="0" fontId="13" fillId="0" borderId="73" xfId="0" applyFont="1" applyBorder="1" applyAlignment="1">
      <alignment vertical="center"/>
    </xf>
    <xf numFmtId="3" fontId="14" fillId="0" borderId="73" xfId="0" applyNumberFormat="1" applyFont="1" applyFill="1" applyBorder="1" applyAlignment="1">
      <alignment horizontal="right" vertical="center"/>
    </xf>
    <xf numFmtId="0" fontId="9" fillId="0" borderId="73" xfId="0" applyFont="1" applyBorder="1" applyAlignment="1">
      <alignment vertical="center"/>
    </xf>
    <xf numFmtId="9" fontId="14" fillId="0" borderId="73" xfId="3" applyFont="1" applyFill="1" applyBorder="1" applyAlignment="1">
      <alignment horizontal="right" vertical="center"/>
    </xf>
    <xf numFmtId="173" fontId="14" fillId="0" borderId="73" xfId="3" applyNumberFormat="1" applyFont="1" applyFill="1" applyBorder="1" applyAlignment="1">
      <alignment horizontal="right" vertical="center"/>
    </xf>
    <xf numFmtId="0" fontId="14" fillId="0" borderId="124" xfId="2" applyFont="1" applyFill="1" applyBorder="1"/>
    <xf numFmtId="0" fontId="14" fillId="0" borderId="125" xfId="2" applyFont="1" applyFill="1" applyBorder="1" applyAlignment="1">
      <alignment horizontal="center"/>
    </xf>
    <xf numFmtId="0" fontId="14" fillId="0" borderId="126" xfId="2" applyFont="1" applyFill="1" applyBorder="1" applyAlignment="1">
      <alignment horizontal="center"/>
    </xf>
    <xf numFmtId="0" fontId="14" fillId="0" borderId="127" xfId="2" applyFont="1" applyFill="1" applyBorder="1" applyAlignment="1">
      <alignment horizontal="left"/>
    </xf>
    <xf numFmtId="3" fontId="14" fillId="0" borderId="128" xfId="2" applyNumberFormat="1" applyFont="1" applyFill="1" applyBorder="1" applyAlignment="1">
      <alignment horizontal="right"/>
    </xf>
    <xf numFmtId="3" fontId="14" fillId="0" borderId="129" xfId="2" applyNumberFormat="1" applyFont="1" applyFill="1" applyBorder="1" applyAlignment="1">
      <alignment horizontal="right"/>
    </xf>
    <xf numFmtId="172" fontId="14" fillId="0" borderId="128" xfId="2" applyNumberFormat="1" applyFont="1" applyFill="1" applyBorder="1" applyAlignment="1">
      <alignment horizontal="right"/>
    </xf>
    <xf numFmtId="0" fontId="14" fillId="0" borderId="128" xfId="2" applyFont="1" applyBorder="1" applyAlignment="1">
      <alignment horizontal="right"/>
    </xf>
    <xf numFmtId="168" fontId="14" fillId="0" borderId="129" xfId="2" applyNumberFormat="1" applyFont="1" applyBorder="1" applyAlignment="1">
      <alignment horizontal="right"/>
    </xf>
    <xf numFmtId="0" fontId="13" fillId="0" borderId="127" xfId="2" applyFont="1" applyFill="1" applyBorder="1" applyAlignment="1">
      <alignment horizontal="left"/>
    </xf>
    <xf numFmtId="10" fontId="14" fillId="0" borderId="128" xfId="2" applyNumberFormat="1" applyFont="1" applyFill="1" applyBorder="1" applyAlignment="1">
      <alignment horizontal="center"/>
    </xf>
    <xf numFmtId="10" fontId="14" fillId="0" borderId="129" xfId="2" applyNumberFormat="1" applyFont="1" applyFill="1" applyBorder="1" applyAlignment="1">
      <alignment horizontal="center"/>
    </xf>
    <xf numFmtId="0" fontId="14" fillId="0" borderId="130" xfId="2" applyFont="1" applyFill="1" applyBorder="1" applyAlignment="1">
      <alignment horizontal="left"/>
    </xf>
    <xf numFmtId="10" fontId="14" fillId="0" borderId="131" xfId="2" applyNumberFormat="1" applyFont="1" applyFill="1" applyBorder="1" applyAlignment="1">
      <alignment horizontal="center"/>
    </xf>
    <xf numFmtId="166" fontId="14" fillId="0" borderId="131" xfId="2" applyNumberFormat="1" applyFont="1" applyFill="1" applyBorder="1" applyAlignment="1">
      <alignment horizontal="center"/>
    </xf>
    <xf numFmtId="166" fontId="14" fillId="0" borderId="132" xfId="2" applyNumberFormat="1" applyFont="1" applyFill="1" applyBorder="1" applyAlignment="1">
      <alignment horizontal="center"/>
    </xf>
    <xf numFmtId="0" fontId="17" fillId="0" borderId="64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166" fontId="13" fillId="0" borderId="0" xfId="0" applyNumberFormat="1" applyFont="1" applyAlignment="1">
      <alignment horizontal="center" vertical="center"/>
    </xf>
    <xf numFmtId="0" fontId="13" fillId="0" borderId="128" xfId="0" applyFont="1" applyBorder="1" applyAlignment="1">
      <alignment vertical="center"/>
    </xf>
    <xf numFmtId="166" fontId="13" fillId="0" borderId="128" xfId="0" applyNumberFormat="1" applyFont="1" applyBorder="1" applyAlignment="1">
      <alignment horizontal="center" vertical="center"/>
    </xf>
    <xf numFmtId="3" fontId="13" fillId="0" borderId="128" xfId="0" applyNumberFormat="1" applyFont="1" applyBorder="1" applyAlignment="1">
      <alignment vertical="center"/>
    </xf>
    <xf numFmtId="0" fontId="14" fillId="0" borderId="73" xfId="2" applyFont="1" applyFill="1" applyBorder="1" applyAlignment="1">
      <alignment horizontal="center"/>
    </xf>
    <xf numFmtId="10" fontId="10" fillId="0" borderId="61" xfId="3" applyNumberFormat="1" applyFont="1" applyBorder="1" applyAlignment="1">
      <alignment horizontal="center" vertical="center"/>
    </xf>
    <xf numFmtId="181" fontId="10" fillId="0" borderId="61" xfId="3" applyNumberFormat="1" applyFont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horizontal="right"/>
    </xf>
    <xf numFmtId="0" fontId="14" fillId="0" borderId="49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5" fillId="0" borderId="67" xfId="0" applyFont="1" applyBorder="1"/>
    <xf numFmtId="0" fontId="15" fillId="0" borderId="71" xfId="0" applyFont="1" applyBorder="1"/>
    <xf numFmtId="0" fontId="36" fillId="0" borderId="133" xfId="49" applyFont="1" applyBorder="1" applyAlignment="1"/>
    <xf numFmtId="0" fontId="36" fillId="0" borderId="134" xfId="49" applyFont="1" applyBorder="1" applyAlignment="1"/>
    <xf numFmtId="0" fontId="36" fillId="0" borderId="135" xfId="49" applyFont="1" applyBorder="1" applyAlignment="1"/>
    <xf numFmtId="0" fontId="36" fillId="0" borderId="0" xfId="49" applyFont="1" applyAlignment="1"/>
    <xf numFmtId="0" fontId="36" fillId="0" borderId="136" xfId="49" applyFont="1" applyBorder="1" applyAlignment="1"/>
    <xf numFmtId="0" fontId="36" fillId="0" borderId="0" xfId="49" applyFont="1" applyBorder="1" applyAlignment="1"/>
    <xf numFmtId="0" fontId="36" fillId="0" borderId="137" xfId="49" applyFont="1" applyBorder="1" applyAlignment="1"/>
    <xf numFmtId="0" fontId="37" fillId="0" borderId="0" xfId="49" applyFont="1" applyAlignment="1"/>
    <xf numFmtId="0" fontId="36" fillId="0" borderId="138" xfId="49" applyFont="1" applyBorder="1" applyAlignment="1"/>
    <xf numFmtId="0" fontId="36" fillId="0" borderId="139" xfId="49" applyFont="1" applyBorder="1" applyAlignment="1"/>
    <xf numFmtId="0" fontId="36" fillId="0" borderId="140" xfId="49" applyFont="1" applyBorder="1" applyAlignment="1"/>
    <xf numFmtId="0" fontId="14" fillId="0" borderId="73" xfId="2" applyFont="1" applyFill="1" applyBorder="1"/>
    <xf numFmtId="0" fontId="14" fillId="0" borderId="73" xfId="2" applyFont="1" applyFill="1" applyBorder="1" applyAlignment="1">
      <alignment horizontal="left"/>
    </xf>
    <xf numFmtId="3" fontId="14" fillId="0" borderId="73" xfId="2" applyNumberFormat="1" applyFont="1" applyFill="1" applyBorder="1" applyAlignment="1">
      <alignment vertical="center"/>
    </xf>
    <xf numFmtId="0" fontId="13" fillId="0" borderId="73" xfId="2" applyFont="1" applyFill="1" applyBorder="1" applyAlignment="1">
      <alignment horizontal="left"/>
    </xf>
    <xf numFmtId="3" fontId="14" fillId="0" borderId="73" xfId="2" applyNumberFormat="1" applyFont="1" applyFill="1" applyBorder="1" applyAlignment="1"/>
    <xf numFmtId="172" fontId="14" fillId="0" borderId="73" xfId="2" applyNumberFormat="1" applyFont="1" applyFill="1" applyBorder="1" applyAlignment="1">
      <alignment horizontal="right"/>
    </xf>
    <xf numFmtId="0" fontId="14" fillId="0" borderId="73" xfId="2" applyFont="1" applyBorder="1" applyAlignment="1">
      <alignment horizontal="right"/>
    </xf>
    <xf numFmtId="168" fontId="14" fillId="0" borderId="73" xfId="2" applyNumberFormat="1" applyFont="1" applyBorder="1" applyAlignment="1">
      <alignment horizontal="right"/>
    </xf>
    <xf numFmtId="10" fontId="14" fillId="0" borderId="73" xfId="2" applyNumberFormat="1" applyFont="1" applyFill="1" applyBorder="1" applyAlignment="1">
      <alignment horizontal="center"/>
    </xf>
    <xf numFmtId="0" fontId="10" fillId="0" borderId="0" xfId="61" applyFont="1"/>
    <xf numFmtId="0" fontId="8" fillId="0" borderId="0" xfId="2"/>
    <xf numFmtId="10" fontId="13" fillId="0" borderId="73" xfId="6" applyNumberFormat="1" applyFont="1" applyBorder="1"/>
    <xf numFmtId="164" fontId="10" fillId="0" borderId="73" xfId="62" applyFont="1" applyFill="1" applyBorder="1" applyAlignment="1">
      <alignment horizontal="right"/>
    </xf>
    <xf numFmtId="164" fontId="10" fillId="0" borderId="73" xfId="62" applyFont="1" applyBorder="1" applyAlignment="1">
      <alignment horizontal="right"/>
    </xf>
    <xf numFmtId="0" fontId="10" fillId="0" borderId="73" xfId="2" applyFont="1" applyFill="1" applyBorder="1" applyAlignment="1">
      <alignment vertical="top" wrapText="1"/>
    </xf>
    <xf numFmtId="10" fontId="13" fillId="0" borderId="73" xfId="6" applyNumberFormat="1" applyFont="1" applyBorder="1" applyAlignment="1">
      <alignment vertical="center"/>
    </xf>
    <xf numFmtId="164" fontId="10" fillId="0" borderId="73" xfId="62" applyFont="1" applyFill="1" applyBorder="1" applyAlignment="1">
      <alignment horizontal="right" vertical="center"/>
    </xf>
    <xf numFmtId="164" fontId="10" fillId="0" borderId="73" xfId="62" applyFont="1" applyBorder="1" applyAlignment="1">
      <alignment horizontal="right" vertical="center"/>
    </xf>
    <xf numFmtId="0" fontId="10" fillId="0" borderId="73" xfId="2" applyFont="1" applyFill="1" applyBorder="1" applyAlignment="1">
      <alignment vertical="center" wrapText="1"/>
    </xf>
    <xf numFmtId="0" fontId="10" fillId="0" borderId="0" xfId="61" applyFont="1" applyAlignment="1">
      <alignment vertical="center"/>
    </xf>
    <xf numFmtId="0" fontId="10" fillId="23" borderId="73" xfId="2" applyFont="1" applyFill="1" applyBorder="1" applyAlignment="1">
      <alignment vertical="center" wrapText="1"/>
    </xf>
    <xf numFmtId="164" fontId="10" fillId="23" borderId="73" xfId="62" applyFont="1" applyFill="1" applyBorder="1" applyAlignment="1">
      <alignment horizontal="right"/>
    </xf>
    <xf numFmtId="0" fontId="10" fillId="23" borderId="73" xfId="2" applyFont="1" applyFill="1" applyBorder="1" applyAlignment="1">
      <alignment vertical="top" wrapText="1"/>
    </xf>
    <xf numFmtId="0" fontId="10" fillId="0" borderId="73" xfId="61" applyFont="1" applyBorder="1" applyAlignment="1">
      <alignment horizontal="center" vertical="center"/>
    </xf>
    <xf numFmtId="0" fontId="10" fillId="0" borderId="73" xfId="61" applyFont="1" applyBorder="1" applyAlignment="1">
      <alignment horizontal="center" vertical="center" wrapText="1"/>
    </xf>
    <xf numFmtId="0" fontId="10" fillId="0" borderId="73" xfId="61" applyFont="1" applyBorder="1" applyAlignment="1">
      <alignment vertical="center"/>
    </xf>
    <xf numFmtId="0" fontId="10" fillId="0" borderId="0" xfId="61" applyFont="1" applyAlignment="1">
      <alignment horizontal="center" vertical="center"/>
    </xf>
    <xf numFmtId="0" fontId="10" fillId="0" borderId="73" xfId="61" applyFont="1" applyBorder="1" applyAlignment="1">
      <alignment vertical="center" wrapText="1"/>
    </xf>
    <xf numFmtId="3" fontId="14" fillId="0" borderId="68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3" fontId="14" fillId="0" borderId="2" xfId="0" applyNumberFormat="1" applyFont="1" applyFill="1" applyBorder="1" applyAlignment="1">
      <alignment horizontal="right" vertical="center"/>
    </xf>
    <xf numFmtId="3" fontId="14" fillId="0" borderId="71" xfId="0" applyNumberFormat="1" applyFont="1" applyFill="1" applyBorder="1" applyAlignment="1">
      <alignment horizontal="right" vertical="center"/>
    </xf>
    <xf numFmtId="3" fontId="8" fillId="0" borderId="74" xfId="0" applyNumberFormat="1" applyFont="1" applyBorder="1"/>
    <xf numFmtId="3" fontId="14" fillId="0" borderId="67" xfId="0" applyNumberFormat="1" applyFont="1" applyFill="1" applyBorder="1" applyAlignment="1">
      <alignment horizontal="right" vertical="center"/>
    </xf>
    <xf numFmtId="0" fontId="38" fillId="0" borderId="0" xfId="50" applyAlignment="1"/>
    <xf numFmtId="0" fontId="10" fillId="0" borderId="73" xfId="0" applyFont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1" xfId="2" applyFont="1" applyFill="1" applyBorder="1" applyAlignment="1">
      <alignment horizontal="center"/>
    </xf>
    <xf numFmtId="0" fontId="14" fillId="0" borderId="0" xfId="2" applyFont="1" applyFill="1" applyAlignment="1"/>
    <xf numFmtId="0" fontId="14" fillId="0" borderId="141" xfId="2" applyFont="1" applyFill="1" applyBorder="1" applyAlignment="1"/>
    <xf numFmtId="3" fontId="14" fillId="0" borderId="0" xfId="2" applyNumberFormat="1" applyFont="1" applyFill="1" applyAlignment="1"/>
    <xf numFmtId="0" fontId="14" fillId="0" borderId="3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166" fontId="13" fillId="0" borderId="79" xfId="0" applyNumberFormat="1" applyFont="1" applyFill="1" applyBorder="1" applyAlignment="1">
      <alignment horizontal="center" vertical="center"/>
    </xf>
    <xf numFmtId="3" fontId="13" fillId="0" borderId="73" xfId="0" applyNumberFormat="1" applyFont="1" applyBorder="1" applyAlignment="1">
      <alignment vertical="center"/>
    </xf>
    <xf numFmtId="166" fontId="13" fillId="0" borderId="73" xfId="3" applyNumberFormat="1" applyFont="1" applyBorder="1" applyAlignment="1">
      <alignment horizontal="center" vertical="center"/>
    </xf>
    <xf numFmtId="0" fontId="13" fillId="0" borderId="73" xfId="0" applyFont="1" applyBorder="1" applyAlignment="1">
      <alignment vertical="center" wrapText="1"/>
    </xf>
    <xf numFmtId="0" fontId="9" fillId="0" borderId="73" xfId="0" applyFont="1" applyBorder="1" applyAlignment="1">
      <alignment horizontal="center" vertical="center"/>
    </xf>
    <xf numFmtId="3" fontId="1" fillId="23" borderId="73" xfId="2" applyNumberFormat="1" applyFont="1" applyFill="1" applyBorder="1" applyAlignment="1">
      <alignment wrapText="1"/>
    </xf>
    <xf numFmtId="3" fontId="1" fillId="23" borderId="73" xfId="2" applyNumberFormat="1" applyFont="1" applyFill="1" applyBorder="1" applyAlignment="1">
      <alignment vertical="center" wrapText="1"/>
    </xf>
    <xf numFmtId="173" fontId="13" fillId="0" borderId="128" xfId="0" applyNumberFormat="1" applyFont="1" applyBorder="1" applyAlignment="1">
      <alignment horizontal="right" vertical="center" wrapText="1"/>
    </xf>
    <xf numFmtId="3" fontId="13" fillId="0" borderId="128" xfId="0" applyNumberFormat="1" applyFont="1" applyBorder="1" applyAlignment="1">
      <alignment horizontal="right" vertical="center" wrapText="1"/>
    </xf>
    <xf numFmtId="166" fontId="13" fillId="0" borderId="128" xfId="0" applyNumberFormat="1" applyFont="1" applyBorder="1" applyAlignment="1">
      <alignment horizontal="right" vertical="center" wrapText="1"/>
    </xf>
    <xf numFmtId="10" fontId="13" fillId="0" borderId="128" xfId="0" applyNumberFormat="1" applyFont="1" applyBorder="1" applyAlignment="1">
      <alignment horizontal="right" vertical="center" wrapText="1"/>
    </xf>
    <xf numFmtId="0" fontId="13" fillId="0" borderId="128" xfId="0" applyFont="1" applyBorder="1" applyAlignment="1">
      <alignment vertical="center" wrapText="1"/>
    </xf>
    <xf numFmtId="9" fontId="13" fillId="0" borderId="128" xfId="0" applyNumberFormat="1" applyFont="1" applyBorder="1" applyAlignment="1">
      <alignment horizontal="right" vertical="center" wrapText="1"/>
    </xf>
    <xf numFmtId="3" fontId="13" fillId="0" borderId="128" xfId="0" applyNumberFormat="1" applyFont="1" applyBorder="1" applyAlignment="1">
      <alignment vertical="center" wrapText="1"/>
    </xf>
    <xf numFmtId="0" fontId="13" fillId="0" borderId="128" xfId="0" applyNumberFormat="1" applyFont="1" applyBorder="1" applyAlignment="1">
      <alignment vertical="center"/>
    </xf>
    <xf numFmtId="0" fontId="13" fillId="0" borderId="128" xfId="0" applyNumberFormat="1" applyFont="1" applyBorder="1" applyAlignment="1">
      <alignment horizontal="center" vertical="center"/>
    </xf>
    <xf numFmtId="166" fontId="14" fillId="2" borderId="16" xfId="3" applyNumberFormat="1" applyFont="1" applyFill="1" applyBorder="1" applyAlignment="1">
      <alignment horizontal="center"/>
    </xf>
    <xf numFmtId="166" fontId="14" fillId="2" borderId="1" xfId="3" applyNumberFormat="1" applyFont="1" applyFill="1" applyBorder="1" applyAlignment="1">
      <alignment horizontal="center"/>
    </xf>
    <xf numFmtId="173" fontId="14" fillId="0" borderId="128" xfId="2" applyNumberFormat="1" applyFont="1" applyFill="1" applyBorder="1" applyAlignment="1">
      <alignment horizontal="center"/>
    </xf>
    <xf numFmtId="166" fontId="14" fillId="0" borderId="73" xfId="3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17" fillId="0" borderId="0" xfId="0" applyFont="1" applyFill="1"/>
    <xf numFmtId="0" fontId="14" fillId="0" borderId="50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0" fillId="3" borderId="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wrapText="1"/>
    </xf>
    <xf numFmtId="0" fontId="5" fillId="3" borderId="1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5" fillId="3" borderId="11" xfId="0" applyFont="1" applyFill="1" applyBorder="1" applyAlignment="1">
      <alignment horizontal="center" vertical="center"/>
    </xf>
    <xf numFmtId="0" fontId="6" fillId="0" borderId="13" xfId="0" applyFont="1" applyBorder="1"/>
    <xf numFmtId="0" fontId="14" fillId="0" borderId="78" xfId="2" applyFont="1" applyFill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73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3" xfId="0" applyFont="1" applyFill="1" applyBorder="1"/>
    <xf numFmtId="0" fontId="14" fillId="0" borderId="53" xfId="0" applyFont="1" applyFill="1" applyBorder="1" applyAlignment="1">
      <alignment horizontal="center" vertical="center"/>
    </xf>
    <xf numFmtId="0" fontId="15" fillId="0" borderId="58" xfId="0" applyFont="1" applyFill="1" applyBorder="1"/>
    <xf numFmtId="0" fontId="14" fillId="0" borderId="54" xfId="0" applyFont="1" applyFill="1" applyBorder="1" applyAlignment="1">
      <alignment horizontal="left" vertical="center"/>
    </xf>
    <xf numFmtId="0" fontId="14" fillId="0" borderId="103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3" fontId="13" fillId="0" borderId="73" xfId="0" applyNumberFormat="1" applyFont="1" applyBorder="1" applyAlignment="1">
      <alignment horizontal="right" vertical="center"/>
    </xf>
    <xf numFmtId="166" fontId="13" fillId="0" borderId="73" xfId="3" applyNumberFormat="1" applyFont="1" applyBorder="1" applyAlignment="1">
      <alignment horizontal="center" vertical="center"/>
    </xf>
    <xf numFmtId="0" fontId="0" fillId="0" borderId="73" xfId="0" applyBorder="1" applyAlignment="1">
      <alignment horizontal="right" vertical="center"/>
    </xf>
    <xf numFmtId="0" fontId="11" fillId="0" borderId="73" xfId="0" applyFont="1" applyFill="1" applyBorder="1" applyAlignment="1">
      <alignment horizontal="center" vertical="center" wrapText="1"/>
    </xf>
    <xf numFmtId="0" fontId="12" fillId="0" borderId="73" xfId="0" applyFont="1" applyFill="1" applyBorder="1"/>
    <xf numFmtId="0" fontId="20" fillId="0" borderId="54" xfId="0" applyFont="1" applyFill="1" applyBorder="1" applyAlignment="1">
      <alignment horizontal="center" vertical="center" wrapText="1"/>
    </xf>
    <xf numFmtId="0" fontId="12" fillId="0" borderId="14" xfId="0" applyFont="1" applyFill="1" applyBorder="1"/>
    <xf numFmtId="0" fontId="14" fillId="0" borderId="78" xfId="0" applyFont="1" applyFill="1" applyBorder="1" applyAlignment="1">
      <alignment horizontal="center" vertical="center"/>
    </xf>
    <xf numFmtId="0" fontId="18" fillId="0" borderId="95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left" vertical="center"/>
    </xf>
    <xf numFmtId="0" fontId="13" fillId="0" borderId="78" xfId="0" applyFont="1" applyFill="1" applyBorder="1" applyAlignment="1">
      <alignment horizontal="left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14" fillId="0" borderId="54" xfId="2" applyFont="1" applyFill="1" applyBorder="1" applyAlignment="1">
      <alignment horizontal="center"/>
    </xf>
    <xf numFmtId="0" fontId="15" fillId="0" borderId="28" xfId="2" applyFont="1" applyFill="1" applyBorder="1"/>
    <xf numFmtId="0" fontId="15" fillId="0" borderId="9" xfId="2" applyFont="1" applyFill="1" applyBorder="1"/>
    <xf numFmtId="0" fontId="26" fillId="0" borderId="0" xfId="7" applyFont="1" applyAlignment="1">
      <alignment horizontal="center"/>
    </xf>
    <xf numFmtId="4" fontId="28" fillId="0" borderId="73" xfId="7" applyNumberFormat="1" applyFont="1" applyBorder="1" applyAlignment="1">
      <alignment horizontal="center" wrapText="1"/>
    </xf>
  </cellXfs>
  <cellStyles count="63">
    <cellStyle name="20% - Énfasis1 2" xfId="51" xr:uid="{00000000-0005-0000-0000-000000000000}"/>
    <cellStyle name="60% - Énfasis1 2" xfId="8" xr:uid="{00000000-0005-0000-0000-000001000000}"/>
    <cellStyle name="60% - Énfasis2 2" xfId="9" xr:uid="{00000000-0005-0000-0000-000002000000}"/>
    <cellStyle name="60% - Énfasis3 2" xfId="10" xr:uid="{00000000-0005-0000-0000-000003000000}"/>
    <cellStyle name="60% - Énfasis4 2" xfId="11" xr:uid="{00000000-0005-0000-0000-000004000000}"/>
    <cellStyle name="60% - Énfasis5 2" xfId="12" xr:uid="{00000000-0005-0000-0000-000005000000}"/>
    <cellStyle name="60% - Énfasis6 2" xfId="13" xr:uid="{00000000-0005-0000-0000-000006000000}"/>
    <cellStyle name="Comma" xfId="14" xr:uid="{00000000-0005-0000-0000-000007000000}"/>
    <cellStyle name="Comma0" xfId="15" xr:uid="{00000000-0005-0000-0000-000008000000}"/>
    <cellStyle name="Currency" xfId="16" xr:uid="{00000000-0005-0000-0000-000009000000}"/>
    <cellStyle name="Currency0" xfId="17" xr:uid="{00000000-0005-0000-0000-00000A000000}"/>
    <cellStyle name="Encabezado 1 2" xfId="18" xr:uid="{00000000-0005-0000-0000-00000B000000}"/>
    <cellStyle name="Encabezado 2" xfId="19" xr:uid="{00000000-0005-0000-0000-00000C000000}"/>
    <cellStyle name="Estilo 1" xfId="20" xr:uid="{00000000-0005-0000-0000-00000D000000}"/>
    <cellStyle name="Euro" xfId="21" xr:uid="{00000000-0005-0000-0000-00000E000000}"/>
    <cellStyle name="Fecha" xfId="22" xr:uid="{00000000-0005-0000-0000-00000F000000}"/>
    <cellStyle name="Fijo" xfId="23" xr:uid="{00000000-0005-0000-0000-000010000000}"/>
    <cellStyle name="Fixed" xfId="24" xr:uid="{00000000-0005-0000-0000-000011000000}"/>
    <cellStyle name="Heading 1" xfId="25" xr:uid="{00000000-0005-0000-0000-000012000000}"/>
    <cellStyle name="Heading 2" xfId="26" xr:uid="{00000000-0005-0000-0000-000013000000}"/>
    <cellStyle name="Hipervínculo" xfId="50" builtinId="8"/>
    <cellStyle name="Millares [0] 2" xfId="5" xr:uid="{00000000-0005-0000-0000-000015000000}"/>
    <cellStyle name="Millares [0] 3" xfId="62" xr:uid="{00000000-0005-0000-0000-000016000000}"/>
    <cellStyle name="Millares 2" xfId="27" xr:uid="{00000000-0005-0000-0000-000017000000}"/>
    <cellStyle name="Millares 3" xfId="28" xr:uid="{00000000-0005-0000-0000-000018000000}"/>
    <cellStyle name="Millares 4" xfId="29" xr:uid="{00000000-0005-0000-0000-000019000000}"/>
    <cellStyle name="Moneda [0] 2" xfId="30" xr:uid="{00000000-0005-0000-0000-00001A000000}"/>
    <cellStyle name="Moneda [0] 3 2" xfId="52" xr:uid="{00000000-0005-0000-0000-00001B000000}"/>
    <cellStyle name="Moneda [0] 4" xfId="53" xr:uid="{00000000-0005-0000-0000-00001C000000}"/>
    <cellStyle name="Moneda [0] 4 2" xfId="54" xr:uid="{00000000-0005-0000-0000-00001D000000}"/>
    <cellStyle name="Monetario" xfId="31" xr:uid="{00000000-0005-0000-0000-00001E000000}"/>
    <cellStyle name="Monetario0" xfId="32" xr:uid="{00000000-0005-0000-0000-00001F000000}"/>
    <cellStyle name="Neutral 2" xfId="33" xr:uid="{00000000-0005-0000-0000-000020000000}"/>
    <cellStyle name="Normal" xfId="0" builtinId="0"/>
    <cellStyle name="Normal 10" xfId="55" xr:uid="{00000000-0005-0000-0000-000022000000}"/>
    <cellStyle name="Normal 11" xfId="56" xr:uid="{00000000-0005-0000-0000-000023000000}"/>
    <cellStyle name="Normal 12" xfId="57" xr:uid="{00000000-0005-0000-0000-000024000000}"/>
    <cellStyle name="Normal 2" xfId="1" xr:uid="{00000000-0005-0000-0000-000025000000}"/>
    <cellStyle name="Normal 2 2" xfId="34" xr:uid="{00000000-0005-0000-0000-000026000000}"/>
    <cellStyle name="Normal 3" xfId="2" xr:uid="{00000000-0005-0000-0000-000027000000}"/>
    <cellStyle name="Normal 3 2" xfId="35" xr:uid="{00000000-0005-0000-0000-000028000000}"/>
    <cellStyle name="Normal 4" xfId="4" xr:uid="{00000000-0005-0000-0000-000029000000}"/>
    <cellStyle name="Normal 4 2" xfId="36" xr:uid="{00000000-0005-0000-0000-00002A000000}"/>
    <cellStyle name="Normal 4 3" xfId="61" xr:uid="{00000000-0005-0000-0000-00002B000000}"/>
    <cellStyle name="Normal 5" xfId="37" xr:uid="{00000000-0005-0000-0000-00002C000000}"/>
    <cellStyle name="Normal 6" xfId="38" xr:uid="{00000000-0005-0000-0000-00002D000000}"/>
    <cellStyle name="Normal 7" xfId="39" xr:uid="{00000000-0005-0000-0000-00002E000000}"/>
    <cellStyle name="Normal 7 2" xfId="58" xr:uid="{00000000-0005-0000-0000-00002F000000}"/>
    <cellStyle name="Normal 8" xfId="7" xr:uid="{00000000-0005-0000-0000-000030000000}"/>
    <cellStyle name="Normal 8 2" xfId="59" xr:uid="{00000000-0005-0000-0000-000031000000}"/>
    <cellStyle name="Normal 9" xfId="49" xr:uid="{00000000-0005-0000-0000-000032000000}"/>
    <cellStyle name="Notas 2" xfId="40" xr:uid="{00000000-0005-0000-0000-000033000000}"/>
    <cellStyle name="Percent" xfId="41" xr:uid="{00000000-0005-0000-0000-000034000000}"/>
    <cellStyle name="Porcentaje" xfId="3" builtinId="5"/>
    <cellStyle name="Porcentaje 2" xfId="6" xr:uid="{00000000-0005-0000-0000-000036000000}"/>
    <cellStyle name="Porcentaje 3" xfId="42" xr:uid="{00000000-0005-0000-0000-000037000000}"/>
    <cellStyle name="Porcentaje 4" xfId="60" xr:uid="{00000000-0005-0000-0000-000038000000}"/>
    <cellStyle name="Porcentual 2" xfId="43" xr:uid="{00000000-0005-0000-0000-000039000000}"/>
    <cellStyle name="Porcentual 3" xfId="44" xr:uid="{00000000-0005-0000-0000-00003A000000}"/>
    <cellStyle name="Porcentual 3 2" xfId="45" xr:uid="{00000000-0005-0000-0000-00003B000000}"/>
    <cellStyle name="Punto" xfId="46" xr:uid="{00000000-0005-0000-0000-00003C000000}"/>
    <cellStyle name="Punto0" xfId="47" xr:uid="{00000000-0005-0000-0000-00003D000000}"/>
    <cellStyle name="Título 4" xfId="48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3496006849413"/>
          <c:y val="8.4522854454513935E-2"/>
          <c:w val="0.79135065336084331"/>
          <c:h val="0.823949673851090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'2.'!$A$5</c:f>
              <c:strCache>
                <c:ptCount val="1"/>
                <c:pt idx="0">
                  <c:v>GBARD (MM$ 2020)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'2.'!$B$2:$J$2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'2.'!$B$5:$J$5</c:f>
              <c:numCache>
                <c:formatCode>#,##0</c:formatCode>
                <c:ptCount val="9"/>
                <c:pt idx="0">
                  <c:v>289573.48520966363</c:v>
                </c:pt>
                <c:pt idx="1">
                  <c:v>330768.74713506672</c:v>
                </c:pt>
                <c:pt idx="2">
                  <c:v>365934.39665509999</c:v>
                </c:pt>
                <c:pt idx="3">
                  <c:v>388380.302279311</c:v>
                </c:pt>
                <c:pt idx="4">
                  <c:v>386372.88242739998</c:v>
                </c:pt>
                <c:pt idx="5">
                  <c:v>429552.41273340001</c:v>
                </c:pt>
                <c:pt idx="6">
                  <c:v>430773.54845</c:v>
                </c:pt>
                <c:pt idx="7">
                  <c:v>448319.74752399989</c:v>
                </c:pt>
                <c:pt idx="8">
                  <c:v>428484.05614000018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B-43A1-B1E5-F44904BFC7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643904"/>
        <c:axId val="135646592"/>
      </c:barChart>
      <c:lineChart>
        <c:grouping val="standard"/>
        <c:varyColors val="0"/>
        <c:ser>
          <c:idx val="1"/>
          <c:order val="1"/>
          <c:tx>
            <c:strRef>
              <c:f>'2.'!$A$7</c:f>
              <c:strCache>
                <c:ptCount val="1"/>
                <c:pt idx="0">
                  <c:v>GBARD/PIB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3.5650623885918001E-3"/>
                  <c:y val="1.0723860589812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66-6C43-AF7C-DACD794C5764}"/>
                </c:ext>
              </c:extLst>
            </c:dLbl>
            <c:dLbl>
              <c:idx val="1"/>
              <c:layout>
                <c:manualLayout>
                  <c:x val="5.3474532261007478E-3"/>
                  <c:y val="-6.7917783735478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6-6C43-AF7C-DACD794C5764}"/>
                </c:ext>
              </c:extLst>
            </c:dLbl>
            <c:dLbl>
              <c:idx val="2"/>
              <c:layout>
                <c:manualLayout>
                  <c:x val="5.3475935828877002E-3"/>
                  <c:y val="-4.6470062555853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66-6C43-AF7C-DACD794C5764}"/>
                </c:ext>
              </c:extLst>
            </c:dLbl>
            <c:dLbl>
              <c:idx val="3"/>
              <c:layout>
                <c:manualLayout>
                  <c:x val="7.1301247771836003E-3"/>
                  <c:y val="-2.14477211796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6-6C43-AF7C-DACD794C5764}"/>
                </c:ext>
              </c:extLst>
            </c:dLbl>
            <c:dLbl>
              <c:idx val="4"/>
              <c:layout>
                <c:manualLayout>
                  <c:x val="3.5650623885917351E-3"/>
                  <c:y val="1.0723860589812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66-6C43-AF7C-DACD794C5764}"/>
                </c:ext>
              </c:extLst>
            </c:dLbl>
            <c:dLbl>
              <c:idx val="5"/>
              <c:layout>
                <c:manualLayout>
                  <c:x val="3.5650623885918001E-3"/>
                  <c:y val="-2.14477211796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66-6C43-AF7C-DACD794C5764}"/>
                </c:ext>
              </c:extLst>
            </c:dLbl>
            <c:dLbl>
              <c:idx val="6"/>
              <c:layout>
                <c:manualLayout>
                  <c:x val="5.3475935828877002E-3"/>
                  <c:y val="-3.2171581769436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66-6C43-AF7C-DACD794C5764}"/>
                </c:ext>
              </c:extLst>
            </c:dLbl>
            <c:dLbl>
              <c:idx val="7"/>
              <c:layout>
                <c:manualLayout>
                  <c:x val="1.7825311942959001E-3"/>
                  <c:y val="-1.429848078641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66-6C43-AF7C-DACD794C5764}"/>
                </c:ext>
              </c:extLst>
            </c:dLbl>
            <c:dLbl>
              <c:idx val="8"/>
              <c:layout>
                <c:manualLayout>
                  <c:x val="1.7825311942959001E-3"/>
                  <c:y val="-7.14924039320822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66-6C43-AF7C-DACD794C57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'2.'!$B$2:$J$2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'2.'!$B$7:$J$7</c:f>
              <c:numCache>
                <c:formatCode>0.00%</c:formatCode>
                <c:ptCount val="9"/>
                <c:pt idx="0">
                  <c:v>1.7683039602920726E-3</c:v>
                </c:pt>
                <c:pt idx="1">
                  <c:v>1.9E-3</c:v>
                </c:pt>
                <c:pt idx="2">
                  <c:v>2.0699198315640107E-3</c:v>
                </c:pt>
                <c:pt idx="3">
                  <c:v>2.1395472440394934E-3</c:v>
                </c:pt>
                <c:pt idx="4">
                  <c:v>2E-3</c:v>
                </c:pt>
                <c:pt idx="5">
                  <c:v>2.252589350470006E-3</c:v>
                </c:pt>
                <c:pt idx="6">
                  <c:v>2.2000000000000001E-3</c:v>
                </c:pt>
                <c:pt idx="7" formatCode="0.000%">
                  <c:v>2.2094071392302003E-3</c:v>
                </c:pt>
                <c:pt idx="8">
                  <c:v>2.0963639197427689E-3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B-43A1-B1E5-F44904BFC7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542272"/>
        <c:axId val="135543808"/>
      </c:lineChart>
      <c:catAx>
        <c:axId val="1356439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35646592"/>
        <c:crosses val="autoZero"/>
        <c:auto val="1"/>
        <c:lblAlgn val="ctr"/>
        <c:lblOffset val="100"/>
        <c:noMultiLvlLbl val="1"/>
      </c:catAx>
      <c:valAx>
        <c:axId val="135646592"/>
        <c:scaling>
          <c:orientation val="minMax"/>
          <c:max val="45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L"/>
                  <a:t>GBARD, MM$ 2020</a:t>
                </a:r>
              </a:p>
            </c:rich>
          </c:tx>
          <c:overlay val="0"/>
        </c:title>
        <c:numFmt formatCode="#,##0" sourceLinked="1"/>
        <c:majorTickMark val="cross"/>
        <c:minorTickMark val="cross"/>
        <c:tickLblPos val="nextTo"/>
        <c:crossAx val="135643904"/>
        <c:crosses val="autoZero"/>
        <c:crossBetween val="between"/>
        <c:majorUnit val="100000"/>
        <c:minorUnit val="100000"/>
      </c:valAx>
      <c:catAx>
        <c:axId val="135542272"/>
        <c:scaling>
          <c:orientation val="minMax"/>
        </c:scaling>
        <c:delete val="1"/>
        <c:axPos val="b"/>
        <c:numFmt formatCode="General" sourceLinked="1"/>
        <c:majorTickMark val="cross"/>
        <c:minorTickMark val="cross"/>
        <c:tickLblPos val="nextTo"/>
        <c:crossAx val="135543808"/>
        <c:crosses val="autoZero"/>
        <c:auto val="1"/>
        <c:lblAlgn val="ctr"/>
        <c:lblOffset val="100"/>
        <c:noMultiLvlLbl val="1"/>
      </c:catAx>
      <c:valAx>
        <c:axId val="135543808"/>
        <c:scaling>
          <c:orientation val="minMax"/>
          <c:max val="3.0000000000000009E-3"/>
          <c:min val="1.0000000000000002E-3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L"/>
                  <a:t>GBARD/PIB, %</a:t>
                </a:r>
              </a:p>
            </c:rich>
          </c:tx>
          <c:overlay val="0"/>
        </c:title>
        <c:numFmt formatCode="0.00%" sourceLinked="0"/>
        <c:majorTickMark val="cross"/>
        <c:minorTickMark val="cross"/>
        <c:tickLblPos val="nextTo"/>
        <c:crossAx val="135542272"/>
        <c:crosses val="max"/>
        <c:crossBetween val="between"/>
        <c:majorUnit val="5.0000000000000012E-4"/>
        <c:minorUnit val="5.0000000000000012E-4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rAngAx val="0"/>
      <c:perspective val="1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188595737911007E-2"/>
          <c:y val="1.5852872773240222E-2"/>
          <c:w val="0.94432118826022438"/>
          <c:h val="0.830859326260066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'4.'!$C$38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'4.'!$B$39:$B$51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'4.'!$C$39:$C$51</c:f>
              <c:numCache>
                <c:formatCode>#,##0</c:formatCode>
                <c:ptCount val="13"/>
                <c:pt idx="0">
                  <c:v>939</c:v>
                </c:pt>
                <c:pt idx="1">
                  <c:v>6953</c:v>
                </c:pt>
                <c:pt idx="2">
                  <c:v>2521</c:v>
                </c:pt>
                <c:pt idx="3">
                  <c:v>779</c:v>
                </c:pt>
                <c:pt idx="4">
                  <c:v>176</c:v>
                </c:pt>
                <c:pt idx="5">
                  <c:v>55</c:v>
                </c:pt>
                <c:pt idx="6">
                  <c:v>109</c:v>
                </c:pt>
                <c:pt idx="8">
                  <c:v>715</c:v>
                </c:pt>
                <c:pt idx="10">
                  <c:v>253</c:v>
                </c:pt>
                <c:pt idx="1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C-48DA-A520-7403B1B87292}"/>
            </c:ext>
          </c:extLst>
        </c:ser>
        <c:ser>
          <c:idx val="1"/>
          <c:order val="1"/>
          <c:tx>
            <c:strRef>
              <c:f>'4.'!$D$38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'4.'!$B$39:$B$51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'4.'!$D$39:$D$51</c:f>
              <c:numCache>
                <c:formatCode>#,##0</c:formatCode>
                <c:ptCount val="13"/>
                <c:pt idx="0">
                  <c:v>677</c:v>
                </c:pt>
                <c:pt idx="1">
                  <c:v>6404</c:v>
                </c:pt>
                <c:pt idx="2">
                  <c:v>3932</c:v>
                </c:pt>
                <c:pt idx="3">
                  <c:v>708</c:v>
                </c:pt>
                <c:pt idx="4">
                  <c:v>1228</c:v>
                </c:pt>
                <c:pt idx="5">
                  <c:v>28</c:v>
                </c:pt>
                <c:pt idx="6">
                  <c:v>87</c:v>
                </c:pt>
                <c:pt idx="8">
                  <c:v>418</c:v>
                </c:pt>
                <c:pt idx="10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C-48DA-A520-7403B1B87292}"/>
            </c:ext>
          </c:extLst>
        </c:ser>
        <c:ser>
          <c:idx val="2"/>
          <c:order val="2"/>
          <c:tx>
            <c:strRef>
              <c:f>'4.'!$E$38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'4.'!$B$39:$B$51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'4.'!$E$39:$E$51</c:f>
              <c:numCache>
                <c:formatCode>#,##0</c:formatCode>
                <c:ptCount val="13"/>
                <c:pt idx="0">
                  <c:v>787</c:v>
                </c:pt>
                <c:pt idx="1">
                  <c:v>6899</c:v>
                </c:pt>
                <c:pt idx="2">
                  <c:v>3341</c:v>
                </c:pt>
                <c:pt idx="3">
                  <c:v>877</c:v>
                </c:pt>
                <c:pt idx="4">
                  <c:v>1059</c:v>
                </c:pt>
                <c:pt idx="5">
                  <c:v>18</c:v>
                </c:pt>
                <c:pt idx="6">
                  <c:v>116</c:v>
                </c:pt>
                <c:pt idx="8">
                  <c:v>509</c:v>
                </c:pt>
                <c:pt idx="1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C-48DA-A520-7403B1B87292}"/>
            </c:ext>
          </c:extLst>
        </c:ser>
        <c:ser>
          <c:idx val="3"/>
          <c:order val="3"/>
          <c:tx>
            <c:strRef>
              <c:f>'4.'!$F$38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'4.'!$B$39:$B$51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'4.'!$F$39:$F$51</c:f>
              <c:numCache>
                <c:formatCode>#,##0</c:formatCode>
                <c:ptCount val="13"/>
                <c:pt idx="0">
                  <c:v>2622</c:v>
                </c:pt>
                <c:pt idx="1">
                  <c:v>4260</c:v>
                </c:pt>
                <c:pt idx="3">
                  <c:v>1022</c:v>
                </c:pt>
                <c:pt idx="4">
                  <c:v>1424</c:v>
                </c:pt>
                <c:pt idx="6">
                  <c:v>107</c:v>
                </c:pt>
                <c:pt idx="8">
                  <c:v>502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C-48DA-A520-7403B1B87292}"/>
            </c:ext>
          </c:extLst>
        </c:ser>
        <c:ser>
          <c:idx val="4"/>
          <c:order val="4"/>
          <c:tx>
            <c:strRef>
              <c:f>'4.'!$G$38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'4.'!$B$39:$B$51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'4.'!$G$39:$G$51</c:f>
              <c:numCache>
                <c:formatCode>#,##0</c:formatCode>
                <c:ptCount val="13"/>
                <c:pt idx="0">
                  <c:v>2500</c:v>
                </c:pt>
                <c:pt idx="1">
                  <c:v>4551</c:v>
                </c:pt>
                <c:pt idx="2">
                  <c:v>54</c:v>
                </c:pt>
                <c:pt idx="3">
                  <c:v>1288</c:v>
                </c:pt>
                <c:pt idx="4">
                  <c:v>1228</c:v>
                </c:pt>
                <c:pt idx="6">
                  <c:v>118</c:v>
                </c:pt>
                <c:pt idx="8">
                  <c:v>566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0C-48DA-A520-7403B1B87292}"/>
            </c:ext>
          </c:extLst>
        </c:ser>
        <c:ser>
          <c:idx val="5"/>
          <c:order val="5"/>
          <c:tx>
            <c:strRef>
              <c:f>'4.'!$H$38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'4.'!$B$39:$B$51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'4.'!$H$39:$H$51</c:f>
              <c:numCache>
                <c:formatCode>#,##0</c:formatCode>
                <c:ptCount val="13"/>
                <c:pt idx="0">
                  <c:v>18055</c:v>
                </c:pt>
                <c:pt idx="1">
                  <c:v>6208</c:v>
                </c:pt>
                <c:pt idx="2">
                  <c:v>5662</c:v>
                </c:pt>
                <c:pt idx="3">
                  <c:v>2123</c:v>
                </c:pt>
                <c:pt idx="4">
                  <c:v>2626</c:v>
                </c:pt>
                <c:pt idx="5">
                  <c:v>195</c:v>
                </c:pt>
                <c:pt idx="6">
                  <c:v>109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0C-48DA-A520-7403B1B87292}"/>
            </c:ext>
          </c:extLst>
        </c:ser>
        <c:ser>
          <c:idx val="6"/>
          <c:order val="6"/>
          <c:tx>
            <c:strRef>
              <c:f>'4.'!$I$38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'4.'!$B$39:$B$51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'4.'!$I$39:$I$51</c:f>
              <c:numCache>
                <c:formatCode>#,##0</c:formatCode>
                <c:ptCount val="13"/>
                <c:pt idx="0">
                  <c:v>17968</c:v>
                </c:pt>
                <c:pt idx="1">
                  <c:v>5789</c:v>
                </c:pt>
                <c:pt idx="2">
                  <c:v>4758</c:v>
                </c:pt>
                <c:pt idx="3">
                  <c:v>2271</c:v>
                </c:pt>
                <c:pt idx="4">
                  <c:v>2744</c:v>
                </c:pt>
                <c:pt idx="5">
                  <c:v>168</c:v>
                </c:pt>
                <c:pt idx="6">
                  <c:v>157</c:v>
                </c:pt>
                <c:pt idx="7">
                  <c:v>25</c:v>
                </c:pt>
                <c:pt idx="8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0C-48DA-A520-7403B1B87292}"/>
            </c:ext>
          </c:extLst>
        </c:ser>
        <c:ser>
          <c:idx val="7"/>
          <c:order val="7"/>
          <c:tx>
            <c:strRef>
              <c:f>'4.'!$J$38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'4.'!$B$39:$B$51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'4.'!$J$39:$J$51</c:f>
              <c:numCache>
                <c:formatCode>#,##0</c:formatCode>
                <c:ptCount val="13"/>
                <c:pt idx="0">
                  <c:v>19102</c:v>
                </c:pt>
                <c:pt idx="1">
                  <c:v>10337</c:v>
                </c:pt>
                <c:pt idx="2">
                  <c:v>4328</c:v>
                </c:pt>
                <c:pt idx="3">
                  <c:v>3260</c:v>
                </c:pt>
                <c:pt idx="4">
                  <c:v>1330</c:v>
                </c:pt>
                <c:pt idx="5">
                  <c:v>121</c:v>
                </c:pt>
                <c:pt idx="6">
                  <c:v>92</c:v>
                </c:pt>
                <c:pt idx="7">
                  <c:v>80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C345-9954-6145C1E05E04}"/>
            </c:ext>
          </c:extLst>
        </c:ser>
        <c:ser>
          <c:idx val="8"/>
          <c:order val="8"/>
          <c:tx>
            <c:strRef>
              <c:f>'4.'!$K$38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'4.'!$B$39:$B$51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'4.'!$K$39:$K$51</c:f>
              <c:numCache>
                <c:formatCode>#,##0</c:formatCode>
                <c:ptCount val="13"/>
                <c:pt idx="0">
                  <c:v>18991</c:v>
                </c:pt>
                <c:pt idx="1">
                  <c:v>10737</c:v>
                </c:pt>
                <c:pt idx="2">
                  <c:v>4391</c:v>
                </c:pt>
                <c:pt idx="3">
                  <c:v>3890</c:v>
                </c:pt>
                <c:pt idx="4">
                  <c:v>2477</c:v>
                </c:pt>
                <c:pt idx="5">
                  <c:v>134</c:v>
                </c:pt>
                <c:pt idx="6">
                  <c:v>102</c:v>
                </c:pt>
                <c:pt idx="7">
                  <c:v>93</c:v>
                </c:pt>
                <c:pt idx="8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4-C345-9954-6145C1E05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100096"/>
        <c:axId val="136114176"/>
        <c:axId val="0"/>
      </c:bar3DChart>
      <c:catAx>
        <c:axId val="136100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136114176"/>
        <c:crosses val="autoZero"/>
        <c:auto val="1"/>
        <c:lblAlgn val="ctr"/>
        <c:lblOffset val="100"/>
        <c:noMultiLvlLbl val="0"/>
      </c:catAx>
      <c:valAx>
        <c:axId val="136114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6100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6979700095299187"/>
          <c:y val="6.3593605347585305E-2"/>
          <c:w val="0.39377506769708592"/>
          <c:h val="3.839524380314910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753274318970997"/>
          <c:y val="2.7060270602706028E-2"/>
          <c:w val="0.53072809377088737"/>
          <c:h val="0.9058875943090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'7.'!$J$27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'7.'!$B$28:$B$41</c:f>
              <c:strCache>
                <c:ptCount val="14"/>
                <c:pt idx="0">
                  <c:v>1. Exploración y explotación de la Tierra</c:v>
                </c:pt>
                <c:pt idx="1">
                  <c:v>2. Medioambiente</c:v>
                </c:pt>
                <c:pt idx="2">
                  <c:v>3. Exploración y explotación del espacio</c:v>
                </c:pt>
                <c:pt idx="3">
                  <c:v>4. Transporte, telecomunicaciones y otras infraestructuras</c:v>
                </c:pt>
                <c:pt idx="4">
                  <c:v>5. Energía</c:v>
                </c:pt>
                <c:pt idx="5">
                  <c:v>6. Producción y tecnología industrial</c:v>
                </c:pt>
                <c:pt idx="6">
                  <c:v>7. Sanidad</c:v>
                </c:pt>
                <c:pt idx="7">
                  <c:v>8. Agricultura</c:v>
                </c:pt>
                <c:pt idx="8">
                  <c:v>9. Educación</c:v>
                </c:pt>
                <c:pt idx="9">
                  <c:v>10. Cultura, ocio, religión y medios de comunicación</c:v>
                </c:pt>
                <c:pt idx="10">
                  <c:v>11. Sistemas políticos y sociales, estructuras y procesos</c:v>
                </c:pt>
                <c:pt idx="11">
                  <c:v>12. AGC: I+D financiada por FGU</c:v>
                </c:pt>
                <c:pt idx="12">
                  <c:v>13. PGC: I+D financiada por otras fuentes</c:v>
                </c:pt>
                <c:pt idx="13">
                  <c:v>14. Defensa</c:v>
                </c:pt>
              </c:strCache>
            </c:strRef>
          </c:cat>
          <c:val>
            <c:numRef>
              <c:f>'7.'!$J$28:$J$41</c:f>
              <c:numCache>
                <c:formatCode>#,##0</c:formatCode>
                <c:ptCount val="14"/>
                <c:pt idx="0">
                  <c:v>17279.781125900001</c:v>
                </c:pt>
                <c:pt idx="1">
                  <c:v>7735.0102300999988</c:v>
                </c:pt>
                <c:pt idx="2">
                  <c:v>268.74612709999997</c:v>
                </c:pt>
                <c:pt idx="3">
                  <c:v>4202.5293782999997</c:v>
                </c:pt>
                <c:pt idx="4">
                  <c:v>8534.2318188000008</c:v>
                </c:pt>
                <c:pt idx="5">
                  <c:v>14915.683235799999</c:v>
                </c:pt>
                <c:pt idx="6">
                  <c:v>13448.223016</c:v>
                </c:pt>
                <c:pt idx="7">
                  <c:v>70476.8038523</c:v>
                </c:pt>
                <c:pt idx="8">
                  <c:v>3878.6005376999997</c:v>
                </c:pt>
                <c:pt idx="9">
                  <c:v>1212.3668147999999</c:v>
                </c:pt>
                <c:pt idx="10">
                  <c:v>6210.1468330999996</c:v>
                </c:pt>
                <c:pt idx="11">
                  <c:v>38251.9387689</c:v>
                </c:pt>
                <c:pt idx="12">
                  <c:v>250742.47799059999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C02-9F8B-8A3E75093A01}"/>
            </c:ext>
          </c:extLst>
        </c:ser>
        <c:ser>
          <c:idx val="1"/>
          <c:order val="1"/>
          <c:tx>
            <c:strRef>
              <c:f>'7.'!$K$27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'7.'!$B$28:$B$41</c:f>
              <c:strCache>
                <c:ptCount val="14"/>
                <c:pt idx="0">
                  <c:v>1. Exploración y explotación de la Tierra</c:v>
                </c:pt>
                <c:pt idx="1">
                  <c:v>2. Medioambiente</c:v>
                </c:pt>
                <c:pt idx="2">
                  <c:v>3. Exploración y explotación del espacio</c:v>
                </c:pt>
                <c:pt idx="3">
                  <c:v>4. Transporte, telecomunicaciones y otras infraestructuras</c:v>
                </c:pt>
                <c:pt idx="4">
                  <c:v>5. Energía</c:v>
                </c:pt>
                <c:pt idx="5">
                  <c:v>6. Producción y tecnología industrial</c:v>
                </c:pt>
                <c:pt idx="6">
                  <c:v>7. Sanidad</c:v>
                </c:pt>
                <c:pt idx="7">
                  <c:v>8. Agricultura</c:v>
                </c:pt>
                <c:pt idx="8">
                  <c:v>9. Educación</c:v>
                </c:pt>
                <c:pt idx="9">
                  <c:v>10. Cultura, ocio, religión y medios de comunicación</c:v>
                </c:pt>
                <c:pt idx="10">
                  <c:v>11. Sistemas políticos y sociales, estructuras y procesos</c:v>
                </c:pt>
                <c:pt idx="11">
                  <c:v>12. AGC: I+D financiada por FGU</c:v>
                </c:pt>
                <c:pt idx="12">
                  <c:v>13. PGC: I+D financiada por otras fuentes</c:v>
                </c:pt>
                <c:pt idx="13">
                  <c:v>14. Defensa</c:v>
                </c:pt>
              </c:strCache>
            </c:strRef>
          </c:cat>
          <c:val>
            <c:numRef>
              <c:f>'7.'!$K$28:$K$41</c:f>
              <c:numCache>
                <c:formatCode>#,##0</c:formatCode>
                <c:ptCount val="14"/>
                <c:pt idx="0">
                  <c:v>19954.20751</c:v>
                </c:pt>
                <c:pt idx="1">
                  <c:v>5598.5299800000003</c:v>
                </c:pt>
                <c:pt idx="2">
                  <c:v>166.94343000000001</c:v>
                </c:pt>
                <c:pt idx="3">
                  <c:v>3588.7754400000003</c:v>
                </c:pt>
                <c:pt idx="4">
                  <c:v>8103.0810700000011</c:v>
                </c:pt>
                <c:pt idx="5">
                  <c:v>14411.23676</c:v>
                </c:pt>
                <c:pt idx="6">
                  <c:v>12950.953230000001</c:v>
                </c:pt>
                <c:pt idx="7">
                  <c:v>65675.450190000003</c:v>
                </c:pt>
                <c:pt idx="8">
                  <c:v>3149.66687</c:v>
                </c:pt>
                <c:pt idx="9">
                  <c:v>654.05309000000011</c:v>
                </c:pt>
                <c:pt idx="10">
                  <c:v>6342.3022499999997</c:v>
                </c:pt>
                <c:pt idx="11">
                  <c:v>38103.389460000006</c:v>
                </c:pt>
                <c:pt idx="12">
                  <c:v>242724.11955</c:v>
                </c:pt>
                <c:pt idx="13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C02-9F8B-8A3E75093A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464640"/>
        <c:axId val="136474624"/>
      </c:barChart>
      <c:catAx>
        <c:axId val="136464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6474624"/>
        <c:crosses val="autoZero"/>
        <c:auto val="1"/>
        <c:lblAlgn val="ctr"/>
        <c:lblOffset val="100"/>
        <c:noMultiLvlLbl val="0"/>
      </c:catAx>
      <c:valAx>
        <c:axId val="13647462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3646464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88311688311688308"/>
          <c:y val="0.78199916666666669"/>
          <c:w val="6.631598322936906E-2"/>
          <c:h val="0.12039055555555556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rAngAx val="0"/>
      <c:perspective val="1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065129396834769E-2"/>
          <c:y val="1.5852872773240222E-2"/>
          <c:w val="0.93444459072428498"/>
          <c:h val="0.93650215186165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'7.'!$C$27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'7.'!$A$28:$A$41</c:f>
              <c:strCache>
                <c:ptCount val="14"/>
                <c:pt idx="0">
                  <c:v>OSE.1</c:v>
                </c:pt>
                <c:pt idx="1">
                  <c:v>OSE.2</c:v>
                </c:pt>
                <c:pt idx="2">
                  <c:v>OSE.3</c:v>
                </c:pt>
                <c:pt idx="3">
                  <c:v>OSE.4</c:v>
                </c:pt>
                <c:pt idx="4">
                  <c:v>OSE.5</c:v>
                </c:pt>
                <c:pt idx="5">
                  <c:v>OSE.6</c:v>
                </c:pt>
                <c:pt idx="6">
                  <c:v>OSE.7</c:v>
                </c:pt>
                <c:pt idx="7">
                  <c:v>OSE.8</c:v>
                </c:pt>
                <c:pt idx="8">
                  <c:v>OSE.9</c:v>
                </c:pt>
                <c:pt idx="9">
                  <c:v>OSE.10</c:v>
                </c:pt>
                <c:pt idx="10">
                  <c:v>OSE.11</c:v>
                </c:pt>
                <c:pt idx="11">
                  <c:v>OSE.12</c:v>
                </c:pt>
                <c:pt idx="12">
                  <c:v>OSE.13</c:v>
                </c:pt>
                <c:pt idx="13">
                  <c:v>OSE.14</c:v>
                </c:pt>
              </c:strCache>
            </c:strRef>
          </c:cat>
          <c:val>
            <c:numRef>
              <c:f>'7.'!$C$28:$C$41</c:f>
              <c:numCache>
                <c:formatCode>#,##0</c:formatCode>
                <c:ptCount val="14"/>
                <c:pt idx="0">
                  <c:v>9878.4004000000004</c:v>
                </c:pt>
                <c:pt idx="1">
                  <c:v>11660.105600000001</c:v>
                </c:pt>
                <c:pt idx="2">
                  <c:v>5137.0924000000005</c:v>
                </c:pt>
                <c:pt idx="3">
                  <c:v>4522.4784</c:v>
                </c:pt>
                <c:pt idx="4">
                  <c:v>18229.045999999998</c:v>
                </c:pt>
                <c:pt idx="5">
                  <c:v>26297.374400000001</c:v>
                </c:pt>
                <c:pt idx="6">
                  <c:v>31038.682400000002</c:v>
                </c:pt>
                <c:pt idx="7">
                  <c:v>44131.986799999999</c:v>
                </c:pt>
                <c:pt idx="8">
                  <c:v>5958.3788000000004</c:v>
                </c:pt>
                <c:pt idx="9">
                  <c:v>1450.7592</c:v>
                </c:pt>
                <c:pt idx="10">
                  <c:v>5603.1184000000003</c:v>
                </c:pt>
                <c:pt idx="11">
                  <c:v>19329.949350800001</c:v>
                </c:pt>
                <c:pt idx="12">
                  <c:v>96928.004799999995</c:v>
                </c:pt>
                <c:pt idx="13">
                  <c:v>108.06399999999999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C-48DA-A520-7403B1B87292}"/>
            </c:ext>
          </c:extLst>
        </c:ser>
        <c:ser>
          <c:idx val="1"/>
          <c:order val="1"/>
          <c:tx>
            <c:strRef>
              <c:f>'7.'!$D$27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'7.'!$A$28:$A$41</c:f>
              <c:strCache>
                <c:ptCount val="14"/>
                <c:pt idx="0">
                  <c:v>OSE.1</c:v>
                </c:pt>
                <c:pt idx="1">
                  <c:v>OSE.2</c:v>
                </c:pt>
                <c:pt idx="2">
                  <c:v>OSE.3</c:v>
                </c:pt>
                <c:pt idx="3">
                  <c:v>OSE.4</c:v>
                </c:pt>
                <c:pt idx="4">
                  <c:v>OSE.5</c:v>
                </c:pt>
                <c:pt idx="5">
                  <c:v>OSE.6</c:v>
                </c:pt>
                <c:pt idx="6">
                  <c:v>OSE.7</c:v>
                </c:pt>
                <c:pt idx="7">
                  <c:v>OSE.8</c:v>
                </c:pt>
                <c:pt idx="8">
                  <c:v>OSE.9</c:v>
                </c:pt>
                <c:pt idx="9">
                  <c:v>OSE.10</c:v>
                </c:pt>
                <c:pt idx="10">
                  <c:v>OSE.11</c:v>
                </c:pt>
                <c:pt idx="11">
                  <c:v>OSE.12</c:v>
                </c:pt>
                <c:pt idx="12">
                  <c:v>OSE.13</c:v>
                </c:pt>
                <c:pt idx="13">
                  <c:v>OSE.14</c:v>
                </c:pt>
              </c:strCache>
            </c:strRef>
          </c:cat>
          <c:val>
            <c:numRef>
              <c:f>'7.'!$D$28:$D$41</c:f>
              <c:numCache>
                <c:formatCode>#,##0</c:formatCode>
                <c:ptCount val="14"/>
                <c:pt idx="0">
                  <c:v>13910.019799999998</c:v>
                </c:pt>
                <c:pt idx="1">
                  <c:v>9119.4755999999998</c:v>
                </c:pt>
                <c:pt idx="2">
                  <c:v>6264.5577999999996</c:v>
                </c:pt>
                <c:pt idx="3">
                  <c:v>6347.1759999999995</c:v>
                </c:pt>
                <c:pt idx="4">
                  <c:v>10548.901599999999</c:v>
                </c:pt>
                <c:pt idx="5">
                  <c:v>19566.088</c:v>
                </c:pt>
                <c:pt idx="6">
                  <c:v>38424.019999999997</c:v>
                </c:pt>
                <c:pt idx="7">
                  <c:v>46352.744399999996</c:v>
                </c:pt>
                <c:pt idx="8">
                  <c:v>7148.4413999999997</c:v>
                </c:pt>
                <c:pt idx="9">
                  <c:v>2235.9369999999999</c:v>
                </c:pt>
                <c:pt idx="10">
                  <c:v>6265.8691999999992</c:v>
                </c:pt>
                <c:pt idx="11">
                  <c:v>20084.393933399999</c:v>
                </c:pt>
                <c:pt idx="12">
                  <c:v>120462.58119999999</c:v>
                </c:pt>
                <c:pt idx="13">
                  <c:v>56.390199999999993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C-48DA-A520-7403B1B87292}"/>
            </c:ext>
          </c:extLst>
        </c:ser>
        <c:ser>
          <c:idx val="2"/>
          <c:order val="2"/>
          <c:tx>
            <c:strRef>
              <c:f>'7.'!$E$27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'7.'!$A$28:$A$41</c:f>
              <c:strCache>
                <c:ptCount val="14"/>
                <c:pt idx="0">
                  <c:v>OSE.1</c:v>
                </c:pt>
                <c:pt idx="1">
                  <c:v>OSE.2</c:v>
                </c:pt>
                <c:pt idx="2">
                  <c:v>OSE.3</c:v>
                </c:pt>
                <c:pt idx="3">
                  <c:v>OSE.4</c:v>
                </c:pt>
                <c:pt idx="4">
                  <c:v>OSE.5</c:v>
                </c:pt>
                <c:pt idx="5">
                  <c:v>OSE.6</c:v>
                </c:pt>
                <c:pt idx="6">
                  <c:v>OSE.7</c:v>
                </c:pt>
                <c:pt idx="7">
                  <c:v>OSE.8</c:v>
                </c:pt>
                <c:pt idx="8">
                  <c:v>OSE.9</c:v>
                </c:pt>
                <c:pt idx="9">
                  <c:v>OSE.10</c:v>
                </c:pt>
                <c:pt idx="10">
                  <c:v>OSE.11</c:v>
                </c:pt>
                <c:pt idx="11">
                  <c:v>OSE.12</c:v>
                </c:pt>
                <c:pt idx="12">
                  <c:v>OSE.13</c:v>
                </c:pt>
                <c:pt idx="13">
                  <c:v>OSE.14</c:v>
                </c:pt>
              </c:strCache>
            </c:strRef>
          </c:cat>
          <c:val>
            <c:numRef>
              <c:f>'7.'!$E$28:$E$41</c:f>
              <c:numCache>
                <c:formatCode>#,##0</c:formatCode>
                <c:ptCount val="14"/>
                <c:pt idx="0">
                  <c:v>15963.3253</c:v>
                </c:pt>
                <c:pt idx="1">
                  <c:v>9282.2014999999992</c:v>
                </c:pt>
                <c:pt idx="2">
                  <c:v>7750.4128000000001</c:v>
                </c:pt>
                <c:pt idx="3">
                  <c:v>11606.2947</c:v>
                </c:pt>
                <c:pt idx="4">
                  <c:v>12174.434999999999</c:v>
                </c:pt>
                <c:pt idx="5">
                  <c:v>21353.572499999998</c:v>
                </c:pt>
                <c:pt idx="6">
                  <c:v>40551.819100000001</c:v>
                </c:pt>
                <c:pt idx="7">
                  <c:v>47815.254500000003</c:v>
                </c:pt>
                <c:pt idx="8">
                  <c:v>6705.6014999999998</c:v>
                </c:pt>
                <c:pt idx="9">
                  <c:v>2364.0304999999998</c:v>
                </c:pt>
                <c:pt idx="10">
                  <c:v>7640.9072999999999</c:v>
                </c:pt>
                <c:pt idx="11">
                  <c:v>19575.878249199999</c:v>
                </c:pt>
                <c:pt idx="12">
                  <c:v>124862.03600000001</c:v>
                </c:pt>
                <c:pt idx="13">
                  <c:v>99.199100000000001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C-48DA-A520-7403B1B87292}"/>
            </c:ext>
          </c:extLst>
        </c:ser>
        <c:ser>
          <c:idx val="3"/>
          <c:order val="3"/>
          <c:tx>
            <c:strRef>
              <c:f>'7.'!$F$27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'7.'!$A$28:$A$41</c:f>
              <c:strCache>
                <c:ptCount val="14"/>
                <c:pt idx="0">
                  <c:v>OSE.1</c:v>
                </c:pt>
                <c:pt idx="1">
                  <c:v>OSE.2</c:v>
                </c:pt>
                <c:pt idx="2">
                  <c:v>OSE.3</c:v>
                </c:pt>
                <c:pt idx="3">
                  <c:v>OSE.4</c:v>
                </c:pt>
                <c:pt idx="4">
                  <c:v>OSE.5</c:v>
                </c:pt>
                <c:pt idx="5">
                  <c:v>OSE.6</c:v>
                </c:pt>
                <c:pt idx="6">
                  <c:v>OSE.7</c:v>
                </c:pt>
                <c:pt idx="7">
                  <c:v>OSE.8</c:v>
                </c:pt>
                <c:pt idx="8">
                  <c:v>OSE.9</c:v>
                </c:pt>
                <c:pt idx="9">
                  <c:v>OSE.10</c:v>
                </c:pt>
                <c:pt idx="10">
                  <c:v>OSE.11</c:v>
                </c:pt>
                <c:pt idx="11">
                  <c:v>OSE.12</c:v>
                </c:pt>
                <c:pt idx="12">
                  <c:v>OSE.13</c:v>
                </c:pt>
                <c:pt idx="13">
                  <c:v>OSE.14</c:v>
                </c:pt>
              </c:strCache>
            </c:strRef>
          </c:cat>
          <c:val>
            <c:numRef>
              <c:f>'7.'!$F$28:$F$41</c:f>
              <c:numCache>
                <c:formatCode>#,##0</c:formatCode>
                <c:ptCount val="14"/>
                <c:pt idx="0">
                  <c:v>17286.771827699999</c:v>
                </c:pt>
                <c:pt idx="1">
                  <c:v>8310.9459356999996</c:v>
                </c:pt>
                <c:pt idx="2">
                  <c:v>6339.9819599999992</c:v>
                </c:pt>
                <c:pt idx="3">
                  <c:v>10981.378521899998</c:v>
                </c:pt>
                <c:pt idx="4">
                  <c:v>13200.927073199999</c:v>
                </c:pt>
                <c:pt idx="5">
                  <c:v>22003.562403899999</c:v>
                </c:pt>
                <c:pt idx="6">
                  <c:v>39861.441952200003</c:v>
                </c:pt>
                <c:pt idx="7">
                  <c:v>39169.624577399998</c:v>
                </c:pt>
                <c:pt idx="8">
                  <c:v>6739.4357639999998</c:v>
                </c:pt>
                <c:pt idx="9">
                  <c:v>3269.7043343999999</c:v>
                </c:pt>
                <c:pt idx="10">
                  <c:v>10221.350854499999</c:v>
                </c:pt>
                <c:pt idx="11">
                  <c:v>38416.976249400002</c:v>
                </c:pt>
                <c:pt idx="12">
                  <c:v>155299.46119110001</c:v>
                </c:pt>
                <c:pt idx="13">
                  <c:v>116.35316189999999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C-48DA-A520-7403B1B87292}"/>
            </c:ext>
          </c:extLst>
        </c:ser>
        <c:ser>
          <c:idx val="4"/>
          <c:order val="4"/>
          <c:tx>
            <c:strRef>
              <c:f>'7.'!$G$27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'7.'!$A$28:$A$41</c:f>
              <c:strCache>
                <c:ptCount val="14"/>
                <c:pt idx="0">
                  <c:v>OSE.1</c:v>
                </c:pt>
                <c:pt idx="1">
                  <c:v>OSE.2</c:v>
                </c:pt>
                <c:pt idx="2">
                  <c:v>OSE.3</c:v>
                </c:pt>
                <c:pt idx="3">
                  <c:v>OSE.4</c:v>
                </c:pt>
                <c:pt idx="4">
                  <c:v>OSE.5</c:v>
                </c:pt>
                <c:pt idx="5">
                  <c:v>OSE.6</c:v>
                </c:pt>
                <c:pt idx="6">
                  <c:v>OSE.7</c:v>
                </c:pt>
                <c:pt idx="7">
                  <c:v>OSE.8</c:v>
                </c:pt>
                <c:pt idx="8">
                  <c:v>OSE.9</c:v>
                </c:pt>
                <c:pt idx="9">
                  <c:v>OSE.10</c:v>
                </c:pt>
                <c:pt idx="10">
                  <c:v>OSE.11</c:v>
                </c:pt>
                <c:pt idx="11">
                  <c:v>OSE.12</c:v>
                </c:pt>
                <c:pt idx="12">
                  <c:v>OSE.13</c:v>
                </c:pt>
                <c:pt idx="13">
                  <c:v>OSE.14</c:v>
                </c:pt>
              </c:strCache>
            </c:strRef>
          </c:cat>
          <c:val>
            <c:numRef>
              <c:f>'7.'!$G$28:$G$41</c:f>
              <c:numCache>
                <c:formatCode>#,##0</c:formatCode>
                <c:ptCount val="14"/>
                <c:pt idx="0">
                  <c:v>21200.774945699999</c:v>
                </c:pt>
                <c:pt idx="1">
                  <c:v>9717.7720549000005</c:v>
                </c:pt>
                <c:pt idx="2">
                  <c:v>6171.8176178000003</c:v>
                </c:pt>
                <c:pt idx="3">
                  <c:v>12476.122900599999</c:v>
                </c:pt>
                <c:pt idx="4">
                  <c:v>11081.786960699998</c:v>
                </c:pt>
                <c:pt idx="5">
                  <c:v>22516.181638499998</c:v>
                </c:pt>
                <c:pt idx="6">
                  <c:v>34192.520079999995</c:v>
                </c:pt>
                <c:pt idx="7">
                  <c:v>45208.623031800002</c:v>
                </c:pt>
                <c:pt idx="8">
                  <c:v>6294.3766465999997</c:v>
                </c:pt>
                <c:pt idx="9">
                  <c:v>4183.8334418999993</c:v>
                </c:pt>
                <c:pt idx="10">
                  <c:v>8837.9057706999993</c:v>
                </c:pt>
                <c:pt idx="11">
                  <c:v>38321.703683199994</c:v>
                </c:pt>
                <c:pt idx="12">
                  <c:v>150728.70196869998</c:v>
                </c:pt>
                <c:pt idx="13">
                  <c:v>72.982885499999995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0C-48DA-A520-7403B1B87292}"/>
            </c:ext>
          </c:extLst>
        </c:ser>
        <c:ser>
          <c:idx val="5"/>
          <c:order val="5"/>
          <c:tx>
            <c:strRef>
              <c:f>'7.'!$H$27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'7.'!$A$28:$A$41</c:f>
              <c:strCache>
                <c:ptCount val="14"/>
                <c:pt idx="0">
                  <c:v>OSE.1</c:v>
                </c:pt>
                <c:pt idx="1">
                  <c:v>OSE.2</c:v>
                </c:pt>
                <c:pt idx="2">
                  <c:v>OSE.3</c:v>
                </c:pt>
                <c:pt idx="3">
                  <c:v>OSE.4</c:v>
                </c:pt>
                <c:pt idx="4">
                  <c:v>OSE.5</c:v>
                </c:pt>
                <c:pt idx="5">
                  <c:v>OSE.6</c:v>
                </c:pt>
                <c:pt idx="6">
                  <c:v>OSE.7</c:v>
                </c:pt>
                <c:pt idx="7">
                  <c:v>OSE.8</c:v>
                </c:pt>
                <c:pt idx="8">
                  <c:v>OSE.9</c:v>
                </c:pt>
                <c:pt idx="9">
                  <c:v>OSE.10</c:v>
                </c:pt>
                <c:pt idx="10">
                  <c:v>OSE.11</c:v>
                </c:pt>
                <c:pt idx="11">
                  <c:v>OSE.12</c:v>
                </c:pt>
                <c:pt idx="12">
                  <c:v>OSE.13</c:v>
                </c:pt>
                <c:pt idx="13">
                  <c:v>OSE.14</c:v>
                </c:pt>
              </c:strCache>
            </c:strRef>
          </c:cat>
          <c:val>
            <c:numRef>
              <c:f>'7.'!$H$28:$H$41</c:f>
              <c:numCache>
                <c:formatCode>#,##0</c:formatCode>
                <c:ptCount val="14"/>
                <c:pt idx="0">
                  <c:v>21686.452902000001</c:v>
                </c:pt>
                <c:pt idx="1">
                  <c:v>7495.7226932000003</c:v>
                </c:pt>
                <c:pt idx="2">
                  <c:v>3173.4947548000005</c:v>
                </c:pt>
                <c:pt idx="3">
                  <c:v>6098.2981926000011</c:v>
                </c:pt>
                <c:pt idx="4">
                  <c:v>9917.5882323999995</c:v>
                </c:pt>
                <c:pt idx="5">
                  <c:v>29525.172345000003</c:v>
                </c:pt>
                <c:pt idx="6">
                  <c:v>34685.418313599999</c:v>
                </c:pt>
                <c:pt idx="7">
                  <c:v>70498.474225800004</c:v>
                </c:pt>
                <c:pt idx="8">
                  <c:v>7646.1102740000006</c:v>
                </c:pt>
                <c:pt idx="9">
                  <c:v>2768.5023336000004</c:v>
                </c:pt>
                <c:pt idx="10">
                  <c:v>7893.524026600001</c:v>
                </c:pt>
                <c:pt idx="11">
                  <c:v>27477.909191999999</c:v>
                </c:pt>
                <c:pt idx="12">
                  <c:v>200203.1481122</c:v>
                </c:pt>
                <c:pt idx="13">
                  <c:v>157.01536860000002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0C-48DA-A520-7403B1B87292}"/>
            </c:ext>
          </c:extLst>
        </c:ser>
        <c:ser>
          <c:idx val="6"/>
          <c:order val="6"/>
          <c:tx>
            <c:strRef>
              <c:f>'7.'!$I$27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'7.'!$A$28:$A$41</c:f>
              <c:strCache>
                <c:ptCount val="14"/>
                <c:pt idx="0">
                  <c:v>OSE.1</c:v>
                </c:pt>
                <c:pt idx="1">
                  <c:v>OSE.2</c:v>
                </c:pt>
                <c:pt idx="2">
                  <c:v>OSE.3</c:v>
                </c:pt>
                <c:pt idx="3">
                  <c:v>OSE.4</c:v>
                </c:pt>
                <c:pt idx="4">
                  <c:v>OSE.5</c:v>
                </c:pt>
                <c:pt idx="5">
                  <c:v>OSE.6</c:v>
                </c:pt>
                <c:pt idx="6">
                  <c:v>OSE.7</c:v>
                </c:pt>
                <c:pt idx="7">
                  <c:v>OSE.8</c:v>
                </c:pt>
                <c:pt idx="8">
                  <c:v>OSE.9</c:v>
                </c:pt>
                <c:pt idx="9">
                  <c:v>OSE.10</c:v>
                </c:pt>
                <c:pt idx="10">
                  <c:v>OSE.11</c:v>
                </c:pt>
                <c:pt idx="11">
                  <c:v>OSE.12</c:v>
                </c:pt>
                <c:pt idx="12">
                  <c:v>OSE.13</c:v>
                </c:pt>
                <c:pt idx="13">
                  <c:v>OSE.14</c:v>
                </c:pt>
              </c:strCache>
            </c:strRef>
          </c:cat>
          <c:val>
            <c:numRef>
              <c:f>'7.'!$I$28:$I$41</c:f>
              <c:numCache>
                <c:formatCode>#,##0</c:formatCode>
                <c:ptCount val="14"/>
                <c:pt idx="0">
                  <c:v>20052.505921</c:v>
                </c:pt>
                <c:pt idx="1">
                  <c:v>7177.3665390000006</c:v>
                </c:pt>
                <c:pt idx="2">
                  <c:v>2490.252884</c:v>
                </c:pt>
                <c:pt idx="3">
                  <c:v>5120.5891869999996</c:v>
                </c:pt>
                <c:pt idx="4">
                  <c:v>11184.590032</c:v>
                </c:pt>
                <c:pt idx="5">
                  <c:v>29189.343354499997</c:v>
                </c:pt>
                <c:pt idx="6">
                  <c:v>33458.098565500004</c:v>
                </c:pt>
                <c:pt idx="7">
                  <c:v>64184.411539500004</c:v>
                </c:pt>
                <c:pt idx="8">
                  <c:v>6357.8729864999996</c:v>
                </c:pt>
                <c:pt idx="9">
                  <c:v>1820.5086305</c:v>
                </c:pt>
                <c:pt idx="10">
                  <c:v>6248.4177804999999</c:v>
                </c:pt>
                <c:pt idx="11">
                  <c:v>28606.546304000003</c:v>
                </c:pt>
                <c:pt idx="12">
                  <c:v>214577.53760800001</c:v>
                </c:pt>
                <c:pt idx="13">
                  <c:v>92.886059000000003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0C-48DA-A520-7403B1B87292}"/>
            </c:ext>
          </c:extLst>
        </c:ser>
        <c:ser>
          <c:idx val="7"/>
          <c:order val="7"/>
          <c:tx>
            <c:strRef>
              <c:f>'7.'!$J$27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'7.'!$A$28:$A$41</c:f>
              <c:strCache>
                <c:ptCount val="14"/>
                <c:pt idx="0">
                  <c:v>OSE.1</c:v>
                </c:pt>
                <c:pt idx="1">
                  <c:v>OSE.2</c:v>
                </c:pt>
                <c:pt idx="2">
                  <c:v>OSE.3</c:v>
                </c:pt>
                <c:pt idx="3">
                  <c:v>OSE.4</c:v>
                </c:pt>
                <c:pt idx="4">
                  <c:v>OSE.5</c:v>
                </c:pt>
                <c:pt idx="5">
                  <c:v>OSE.6</c:v>
                </c:pt>
                <c:pt idx="6">
                  <c:v>OSE.7</c:v>
                </c:pt>
                <c:pt idx="7">
                  <c:v>OSE.8</c:v>
                </c:pt>
                <c:pt idx="8">
                  <c:v>OSE.9</c:v>
                </c:pt>
                <c:pt idx="9">
                  <c:v>OSE.10</c:v>
                </c:pt>
                <c:pt idx="10">
                  <c:v>OSE.11</c:v>
                </c:pt>
                <c:pt idx="11">
                  <c:v>OSE.12</c:v>
                </c:pt>
                <c:pt idx="12">
                  <c:v>OSE.13</c:v>
                </c:pt>
                <c:pt idx="13">
                  <c:v>OSE.14</c:v>
                </c:pt>
              </c:strCache>
            </c:strRef>
          </c:cat>
          <c:val>
            <c:numRef>
              <c:f>'7.'!$J$28:$J$41</c:f>
              <c:numCache>
                <c:formatCode>#,##0</c:formatCode>
                <c:ptCount val="14"/>
                <c:pt idx="0">
                  <c:v>17279.781125900001</c:v>
                </c:pt>
                <c:pt idx="1">
                  <c:v>7735.0102300999988</c:v>
                </c:pt>
                <c:pt idx="2">
                  <c:v>268.74612709999997</c:v>
                </c:pt>
                <c:pt idx="3">
                  <c:v>4202.5293782999997</c:v>
                </c:pt>
                <c:pt idx="4">
                  <c:v>8534.2318188000008</c:v>
                </c:pt>
                <c:pt idx="5">
                  <c:v>14915.683235799999</c:v>
                </c:pt>
                <c:pt idx="6">
                  <c:v>13448.223016</c:v>
                </c:pt>
                <c:pt idx="7">
                  <c:v>70476.8038523</c:v>
                </c:pt>
                <c:pt idx="8">
                  <c:v>3878.6005376999997</c:v>
                </c:pt>
                <c:pt idx="9">
                  <c:v>1212.3668147999999</c:v>
                </c:pt>
                <c:pt idx="10">
                  <c:v>6210.1468330999996</c:v>
                </c:pt>
                <c:pt idx="11">
                  <c:v>38251.9387689</c:v>
                </c:pt>
                <c:pt idx="12">
                  <c:v>250742.47799059999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9-D848-80DD-FC81AA9A09D2}"/>
            </c:ext>
          </c:extLst>
        </c:ser>
        <c:ser>
          <c:idx val="8"/>
          <c:order val="8"/>
          <c:tx>
            <c:strRef>
              <c:f>'7.'!$K$27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'7.'!$A$28:$A$41</c:f>
              <c:strCache>
                <c:ptCount val="14"/>
                <c:pt idx="0">
                  <c:v>OSE.1</c:v>
                </c:pt>
                <c:pt idx="1">
                  <c:v>OSE.2</c:v>
                </c:pt>
                <c:pt idx="2">
                  <c:v>OSE.3</c:v>
                </c:pt>
                <c:pt idx="3">
                  <c:v>OSE.4</c:v>
                </c:pt>
                <c:pt idx="4">
                  <c:v>OSE.5</c:v>
                </c:pt>
                <c:pt idx="5">
                  <c:v>OSE.6</c:v>
                </c:pt>
                <c:pt idx="6">
                  <c:v>OSE.7</c:v>
                </c:pt>
                <c:pt idx="7">
                  <c:v>OSE.8</c:v>
                </c:pt>
                <c:pt idx="8">
                  <c:v>OSE.9</c:v>
                </c:pt>
                <c:pt idx="9">
                  <c:v>OSE.10</c:v>
                </c:pt>
                <c:pt idx="10">
                  <c:v>OSE.11</c:v>
                </c:pt>
                <c:pt idx="11">
                  <c:v>OSE.12</c:v>
                </c:pt>
                <c:pt idx="12">
                  <c:v>OSE.13</c:v>
                </c:pt>
                <c:pt idx="13">
                  <c:v>OSE.14</c:v>
                </c:pt>
              </c:strCache>
            </c:strRef>
          </c:cat>
          <c:val>
            <c:numRef>
              <c:f>'7.'!$K$28:$K$41</c:f>
              <c:numCache>
                <c:formatCode>#,##0</c:formatCode>
                <c:ptCount val="14"/>
                <c:pt idx="0">
                  <c:v>19954.20751</c:v>
                </c:pt>
                <c:pt idx="1">
                  <c:v>5598.5299800000003</c:v>
                </c:pt>
                <c:pt idx="2">
                  <c:v>166.94343000000001</c:v>
                </c:pt>
                <c:pt idx="3">
                  <c:v>3588.7754400000003</c:v>
                </c:pt>
                <c:pt idx="4">
                  <c:v>8103.0810700000011</c:v>
                </c:pt>
                <c:pt idx="5">
                  <c:v>14411.23676</c:v>
                </c:pt>
                <c:pt idx="6">
                  <c:v>12950.953230000001</c:v>
                </c:pt>
                <c:pt idx="7">
                  <c:v>65675.450190000003</c:v>
                </c:pt>
                <c:pt idx="8">
                  <c:v>3149.66687</c:v>
                </c:pt>
                <c:pt idx="9">
                  <c:v>654.05309000000011</c:v>
                </c:pt>
                <c:pt idx="10">
                  <c:v>6342.3022499999997</c:v>
                </c:pt>
                <c:pt idx="11">
                  <c:v>38103.389460000006</c:v>
                </c:pt>
                <c:pt idx="12">
                  <c:v>242724.11955</c:v>
                </c:pt>
                <c:pt idx="13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9-D848-80DD-FC81AA9A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886720"/>
        <c:axId val="135888256"/>
        <c:axId val="0"/>
      </c:bar3DChart>
      <c:catAx>
        <c:axId val="13588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135888256"/>
        <c:crosses val="autoZero"/>
        <c:auto val="1"/>
        <c:lblAlgn val="ctr"/>
        <c:lblOffset val="100"/>
        <c:noMultiLvlLbl val="0"/>
      </c:catAx>
      <c:valAx>
        <c:axId val="135888256"/>
        <c:scaling>
          <c:orientation val="minMax"/>
          <c:max val="25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5886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488103122623687"/>
          <c:y val="9.1862673839014253E-2"/>
          <c:w val="0.54332204969705888"/>
          <c:h val="4.8719101062969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5129396834769E-2"/>
          <c:y val="1.5852872773240222E-2"/>
          <c:w val="0.93444459072428498"/>
          <c:h val="0.856556270457186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'7.'!$A$50</c:f>
              <c:strCache>
                <c:ptCount val="1"/>
                <c:pt idx="0">
                  <c:v>OSE.1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'7.'!$C$50:$K$50</c:f>
              <c:numCache>
                <c:formatCode>0.0%</c:formatCode>
                <c:ptCount val="9"/>
                <c:pt idx="0">
                  <c:v>3.411362190882504E-2</c:v>
                </c:pt>
                <c:pt idx="1">
                  <c:v>4.2053609665658409E-2</c:v>
                </c:pt>
                <c:pt idx="2">
                  <c:v>4.3623462144898428E-2</c:v>
                </c:pt>
                <c:pt idx="3">
                  <c:v>4.450990883318727E-2</c:v>
                </c:pt>
                <c:pt idx="4">
                  <c:v>5.4803414924037702E-2</c:v>
                </c:pt>
                <c:pt idx="5">
                  <c:v>5.0486099999999999E-2</c:v>
                </c:pt>
                <c:pt idx="6">
                  <c:v>4.6550000000000001E-2</c:v>
                </c:pt>
                <c:pt idx="7">
                  <c:v>3.854343454363586E-2</c:v>
                </c:pt>
                <c:pt idx="8">
                  <c:v>4.6569311562622756E-2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C-48DA-A520-7403B1B87292}"/>
            </c:ext>
          </c:extLst>
        </c:ser>
        <c:ser>
          <c:idx val="1"/>
          <c:order val="1"/>
          <c:tx>
            <c:strRef>
              <c:f>'7.'!$A$51</c:f>
              <c:strCache>
                <c:ptCount val="1"/>
                <c:pt idx="0">
                  <c:v>OSE.2</c:v>
                </c:pt>
              </c:strCache>
            </c:strRef>
          </c:tx>
          <c:invertIfNegative val="0"/>
          <c:dLbls>
            <c:delete val="1"/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'7.'!$C$51:$K$51</c:f>
              <c:numCache>
                <c:formatCode>0.0%</c:formatCode>
                <c:ptCount val="9"/>
                <c:pt idx="0">
                  <c:v>4.0266482198410732E-2</c:v>
                </c:pt>
                <c:pt idx="1">
                  <c:v>2.7570547903741732E-2</c:v>
                </c:pt>
                <c:pt idx="2">
                  <c:v>2.5365752946008648E-2</c:v>
                </c:pt>
                <c:pt idx="3">
                  <c:v>2.1398989331414861E-2</c:v>
                </c:pt>
                <c:pt idx="4">
                  <c:v>2.5120171098741838E-2</c:v>
                </c:pt>
                <c:pt idx="5">
                  <c:v>1.74501E-2</c:v>
                </c:pt>
                <c:pt idx="6">
                  <c:v>1.6661599999999999E-2</c:v>
                </c:pt>
                <c:pt idx="7">
                  <c:v>1.7253335463338227E-2</c:v>
                </c:pt>
                <c:pt idx="8">
                  <c:v>1.3065900352125993E-2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C-48DA-A520-7403B1B87292}"/>
            </c:ext>
          </c:extLst>
        </c:ser>
        <c:ser>
          <c:idx val="2"/>
          <c:order val="2"/>
          <c:tx>
            <c:strRef>
              <c:f>'7.'!$A$52</c:f>
              <c:strCache>
                <c:ptCount val="1"/>
                <c:pt idx="0">
                  <c:v>OSE.3</c:v>
                </c:pt>
              </c:strCache>
            </c:strRef>
          </c:tx>
          <c:invertIfNegative val="0"/>
          <c:dLbls>
            <c:delete val="1"/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'7.'!$C$52:$K$52</c:f>
              <c:numCache>
                <c:formatCode>0.0%</c:formatCode>
                <c:ptCount val="9"/>
                <c:pt idx="0">
                  <c:v>1.3089405589520452E-2</c:v>
                </c:pt>
                <c:pt idx="1">
                  <c:v>1.8939388457891036E-2</c:v>
                </c:pt>
                <c:pt idx="2">
                  <c:v>2.1179787609047613E-2</c:v>
                </c:pt>
                <c:pt idx="3">
                  <c:v>1.6324159412544146E-2</c:v>
                </c:pt>
                <c:pt idx="4">
                  <c:v>1.5953977277249551E-2</c:v>
                </c:pt>
                <c:pt idx="5">
                  <c:v>7.3879000000000002E-3</c:v>
                </c:pt>
                <c:pt idx="6">
                  <c:v>5.7809000000000003E-3</c:v>
                </c:pt>
                <c:pt idx="7">
                  <c:v>5.9945196546550494E-4</c:v>
                </c:pt>
                <c:pt idx="8" formatCode="0.00%">
                  <c:v>3.8961410023959921E-4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C-48DA-A520-7403B1B87292}"/>
            </c:ext>
          </c:extLst>
        </c:ser>
        <c:ser>
          <c:idx val="3"/>
          <c:order val="3"/>
          <c:tx>
            <c:strRef>
              <c:f>'7.'!$A$53</c:f>
              <c:strCache>
                <c:ptCount val="1"/>
                <c:pt idx="0">
                  <c:v>OSE.4</c:v>
                </c:pt>
              </c:strCache>
            </c:strRef>
          </c:tx>
          <c:invertIfNegative val="0"/>
          <c:dLbls>
            <c:delete val="1"/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'7.'!$C$53:$K$53</c:f>
              <c:numCache>
                <c:formatCode>0.0%</c:formatCode>
                <c:ptCount val="9"/>
                <c:pt idx="0">
                  <c:v>1.5617722706241791E-2</c:v>
                </c:pt>
                <c:pt idx="1">
                  <c:v>1.9189164776259704E-2</c:v>
                </c:pt>
                <c:pt idx="2">
                  <c:v>3.1716872767604709E-2</c:v>
                </c:pt>
                <c:pt idx="3">
                  <c:v>2.8274808144877438E-2</c:v>
                </c:pt>
                <c:pt idx="4">
                  <c:v>3.2250431492059563E-2</c:v>
                </c:pt>
                <c:pt idx="5">
                  <c:v>1.41969E-2</c:v>
                </c:pt>
                <c:pt idx="6">
                  <c:v>1.1887E-2</c:v>
                </c:pt>
                <c:pt idx="7">
                  <c:v>9.373956465653796E-3</c:v>
                </c:pt>
                <c:pt idx="8">
                  <c:v>8.3755168683042613E-3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C-48DA-A520-7403B1B87292}"/>
            </c:ext>
          </c:extLst>
        </c:ser>
        <c:ser>
          <c:idx val="4"/>
          <c:order val="4"/>
          <c:tx>
            <c:strRef>
              <c:f>'7.'!$A$54</c:f>
              <c:strCache>
                <c:ptCount val="1"/>
                <c:pt idx="0">
                  <c:v>OSE.5</c:v>
                </c:pt>
              </c:strCache>
            </c:strRef>
          </c:tx>
          <c:invertIfNegative val="0"/>
          <c:dLbls>
            <c:delete val="1"/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'7.'!$C$54:$K$54</c:f>
              <c:numCache>
                <c:formatCode>0.0%</c:formatCode>
                <c:ptCount val="9"/>
                <c:pt idx="0">
                  <c:v>6.2951364372978783E-2</c:v>
                </c:pt>
                <c:pt idx="1">
                  <c:v>3.1892074681866334E-2</c:v>
                </c:pt>
                <c:pt idx="2">
                  <c:v>3.3269446959025922E-2</c:v>
                </c:pt>
                <c:pt idx="3">
                  <c:v>3.3989692604154763E-2</c:v>
                </c:pt>
                <c:pt idx="4">
                  <c:v>2.8646111779522997E-2</c:v>
                </c:pt>
                <c:pt idx="5">
                  <c:v>2.30882E-2</c:v>
                </c:pt>
                <c:pt idx="6">
                  <c:v>2.5964000000000001E-2</c:v>
                </c:pt>
                <c:pt idx="7">
                  <c:v>1.9036040045385689E-2</c:v>
                </c:pt>
                <c:pt idx="8">
                  <c:v>1.8911044539198573E-2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0C-48DA-A520-7403B1B87292}"/>
            </c:ext>
          </c:extLst>
        </c:ser>
        <c:ser>
          <c:idx val="5"/>
          <c:order val="5"/>
          <c:tx>
            <c:strRef>
              <c:f>'7.'!$A$55</c:f>
              <c:strCache>
                <c:ptCount val="1"/>
                <c:pt idx="0">
                  <c:v>OSE.6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'7.'!$C$55:$K$55</c:f>
              <c:numCache>
                <c:formatCode>0.0%</c:formatCode>
                <c:ptCount val="9"/>
                <c:pt idx="0">
                  <c:v>9.08141310073763E-2</c:v>
                </c:pt>
                <c:pt idx="1">
                  <c:v>5.9153375715246863E-2</c:v>
                </c:pt>
                <c:pt idx="2">
                  <c:v>5.8353553793212123E-2</c:v>
                </c:pt>
                <c:pt idx="3">
                  <c:v>5.6654681762710678E-2</c:v>
                </c:pt>
                <c:pt idx="4">
                  <c:v>5.8203704723066761E-2</c:v>
                </c:pt>
                <c:pt idx="5">
                  <c:v>6.8734699999999996E-2</c:v>
                </c:pt>
                <c:pt idx="6">
                  <c:v>6.7760299999999996E-2</c:v>
                </c:pt>
                <c:pt idx="7">
                  <c:v>3.3270193429184469E-2</c:v>
                </c:pt>
                <c:pt idx="8">
                  <c:v>3.3633075848431032E-2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0C-48DA-A520-7403B1B87292}"/>
            </c:ext>
          </c:extLst>
        </c:ser>
        <c:ser>
          <c:idx val="6"/>
          <c:order val="6"/>
          <c:tx>
            <c:strRef>
              <c:f>'7.'!$A$56</c:f>
              <c:strCache>
                <c:ptCount val="1"/>
                <c:pt idx="0">
                  <c:v>OSE.7</c:v>
                </c:pt>
              </c:strCache>
            </c:strRef>
          </c:tx>
          <c:invertIfNegative val="0"/>
          <c:dLbls>
            <c:delete val="1"/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'7.'!$C$56:$K$56</c:f>
              <c:numCache>
                <c:formatCode>0.0%</c:formatCode>
                <c:ptCount val="9"/>
                <c:pt idx="0">
                  <c:v>0.10718913814467557</c:v>
                </c:pt>
                <c:pt idx="1">
                  <c:v>0.11616581155876227</c:v>
                </c:pt>
                <c:pt idx="2">
                  <c:v>0.11081718327293744</c:v>
                </c:pt>
                <c:pt idx="3">
                  <c:v>0.1026350764003732</c:v>
                </c:pt>
                <c:pt idx="4">
                  <c:v>8.8386715581960068E-2</c:v>
                </c:pt>
                <c:pt idx="5">
                  <c:v>8.0747799999999995E-2</c:v>
                </c:pt>
                <c:pt idx="6">
                  <c:v>7.7669799999999997E-2</c:v>
                </c:pt>
                <c:pt idx="7">
                  <c:v>2.9996948443316344E-2</c:v>
                </c:pt>
                <c:pt idx="8">
                  <c:v>3.0225052821495169E-2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0C-48DA-A520-7403B1B87292}"/>
            </c:ext>
          </c:extLst>
        </c:ser>
        <c:ser>
          <c:idx val="7"/>
          <c:order val="7"/>
          <c:tx>
            <c:strRef>
              <c:f>'7.'!$A$57</c:f>
              <c:strCache>
                <c:ptCount val="1"/>
                <c:pt idx="0">
                  <c:v>OSE.8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'7.'!$C$57:$K$57</c:f>
              <c:numCache>
                <c:formatCode>0.0%</c:formatCode>
                <c:ptCount val="9"/>
                <c:pt idx="0">
                  <c:v>0.15240480430439832</c:v>
                </c:pt>
                <c:pt idx="1">
                  <c:v>0.14013640871522223</c:v>
                </c:pt>
                <c:pt idx="2">
                  <c:v>0.130666193003624</c:v>
                </c:pt>
                <c:pt idx="3">
                  <c:v>0.10085378787591767</c:v>
                </c:pt>
                <c:pt idx="4">
                  <c:v>0.11686303602117402</c:v>
                </c:pt>
                <c:pt idx="5">
                  <c:v>0.16412070000000001</c:v>
                </c:pt>
                <c:pt idx="6">
                  <c:v>0.14899809999999999</c:v>
                </c:pt>
                <c:pt idx="7">
                  <c:v>0.15720211131923736</c:v>
                </c:pt>
                <c:pt idx="8">
                  <c:v>0.15327396492097631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8-E743-B981-8C41AC3FB220}"/>
            </c:ext>
          </c:extLst>
        </c:ser>
        <c:ser>
          <c:idx val="8"/>
          <c:order val="8"/>
          <c:tx>
            <c:strRef>
              <c:f>'7.'!$A$58</c:f>
              <c:strCache>
                <c:ptCount val="1"/>
                <c:pt idx="0">
                  <c:v>OSE.9</c:v>
                </c:pt>
              </c:strCache>
            </c:strRef>
          </c:tx>
          <c:invertIfNegative val="0"/>
          <c:dLbls>
            <c:delete val="1"/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'7.'!$C$58:$K$58</c:f>
              <c:numCache>
                <c:formatCode>0.0%</c:formatCode>
                <c:ptCount val="9"/>
                <c:pt idx="0">
                  <c:v>2.0575600660813934E-2</c:v>
                </c:pt>
                <c:pt idx="1">
                  <c:v>2.1611598594089183E-2</c:v>
                </c:pt>
                <c:pt idx="2">
                  <c:v>1.8324600150447609E-2</c:v>
                </c:pt>
                <c:pt idx="3">
                  <c:v>1.7352671420241272E-2</c:v>
                </c:pt>
                <c:pt idx="4">
                  <c:v>1.6270788965747556E-2</c:v>
                </c:pt>
                <c:pt idx="5">
                  <c:v>1.7800199999999999E-2</c:v>
                </c:pt>
                <c:pt idx="6">
                  <c:v>1.47592E-2</c:v>
                </c:pt>
                <c:pt idx="7">
                  <c:v>8.6514166387026206E-3</c:v>
                </c:pt>
                <c:pt idx="8">
                  <c:v>7.3507212809124896E-3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8-E743-B981-8C41AC3FB220}"/>
            </c:ext>
          </c:extLst>
        </c:ser>
        <c:ser>
          <c:idx val="9"/>
          <c:order val="9"/>
          <c:tx>
            <c:strRef>
              <c:f>'7.'!$A$59</c:f>
              <c:strCache>
                <c:ptCount val="1"/>
                <c:pt idx="0">
                  <c:v>OSE.10</c:v>
                </c:pt>
              </c:strCache>
            </c:strRef>
          </c:tx>
          <c:invertIfNegative val="0"/>
          <c:dLbls>
            <c:delete val="1"/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'7.'!$C$59:$K$59</c:f>
              <c:numCache>
                <c:formatCode>0.0%</c:formatCode>
                <c:ptCount val="9"/>
                <c:pt idx="0">
                  <c:v>5.0117729313919283E-3</c:v>
                </c:pt>
                <c:pt idx="1">
                  <c:v>6.7598194098187599E-3</c:v>
                </c:pt>
                <c:pt idx="2">
                  <c:v>6.4602576899272538E-3</c:v>
                </c:pt>
                <c:pt idx="3">
                  <c:v>8.418821240089483E-3</c:v>
                </c:pt>
                <c:pt idx="4">
                  <c:v>1.0815093348086099E-2</c:v>
                </c:pt>
                <c:pt idx="5">
                  <c:v>6.4450999999999996E-3</c:v>
                </c:pt>
                <c:pt idx="6">
                  <c:v>4.2261E-3</c:v>
                </c:pt>
                <c:pt idx="7">
                  <c:v>2.7042461144996866E-3</c:v>
                </c:pt>
                <c:pt idx="8">
                  <c:v>1.5264350694680206E-3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8-E743-B981-8C41AC3FB220}"/>
            </c:ext>
          </c:extLst>
        </c:ser>
        <c:ser>
          <c:idx val="10"/>
          <c:order val="10"/>
          <c:tx>
            <c:strRef>
              <c:f>'7.'!$A$60</c:f>
              <c:strCache>
                <c:ptCount val="1"/>
                <c:pt idx="0">
                  <c:v>OSE.11</c:v>
                </c:pt>
              </c:strCache>
            </c:strRef>
          </c:tx>
          <c:invertIfNegative val="0"/>
          <c:dLbls>
            <c:delete val="1"/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'7.'!$C$60:$K$60</c:f>
              <c:numCache>
                <c:formatCode>0.0%</c:formatCode>
                <c:ptCount val="9"/>
                <c:pt idx="0">
                  <c:v>1.9348674443219673E-2</c:v>
                </c:pt>
                <c:pt idx="1">
                  <c:v>1.8943353161357205E-2</c:v>
                </c:pt>
                <c:pt idx="2">
                  <c:v>2.0880538615236269E-2</c:v>
                </c:pt>
                <c:pt idx="3">
                  <c:v>2.6317892040248377E-2</c:v>
                </c:pt>
                <c:pt idx="4">
                  <c:v>2.2845741169921531E-2</c:v>
                </c:pt>
                <c:pt idx="5">
                  <c:v>1.8376099999999999E-2</c:v>
                </c:pt>
                <c:pt idx="6">
                  <c:v>1.45051E-2</c:v>
                </c:pt>
                <c:pt idx="7">
                  <c:v>1.3852049758268595E-2</c:v>
                </c:pt>
                <c:pt idx="8">
                  <c:v>1.4801722862536939E-2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D8-E743-B981-8C41AC3FB220}"/>
            </c:ext>
          </c:extLst>
        </c:ser>
        <c:ser>
          <c:idx val="11"/>
          <c:order val="11"/>
          <c:tx>
            <c:strRef>
              <c:f>'7.'!$A$61</c:f>
              <c:strCache>
                <c:ptCount val="1"/>
                <c:pt idx="0">
                  <c:v>OSE.12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'7.'!$C$61:$K$61</c:f>
              <c:numCache>
                <c:formatCode>0.0%</c:formatCode>
                <c:ptCount val="9"/>
                <c:pt idx="0">
                  <c:v>6.6753174296309059E-2</c:v>
                </c:pt>
                <c:pt idx="1">
                  <c:v>6.0720349430884446E-2</c:v>
                </c:pt>
                <c:pt idx="2">
                  <c:v>5.3495594915748325E-2</c:v>
                </c:pt>
                <c:pt idx="3">
                  <c:v>9.8915872063952678E-2</c:v>
                </c:pt>
                <c:pt idx="4">
                  <c:v>0.10029431492114284</c:v>
                </c:pt>
                <c:pt idx="5">
                  <c:v>6.3968700000000003E-2</c:v>
                </c:pt>
                <c:pt idx="6">
                  <c:v>6.6407400000000005E-2</c:v>
                </c:pt>
                <c:pt idx="7">
                  <c:v>8.5322903534721314E-2</c:v>
                </c:pt>
                <c:pt idx="8">
                  <c:v>8.8926038003034488E-2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8-E743-B981-8C41AC3FB220}"/>
            </c:ext>
          </c:extLst>
        </c:ser>
        <c:ser>
          <c:idx val="12"/>
          <c:order val="12"/>
          <c:tx>
            <c:strRef>
              <c:f>'7.'!$A$62</c:f>
              <c:strCache>
                <c:ptCount val="1"/>
                <c:pt idx="0">
                  <c:v>OSE.13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'7.'!$C$62:$K$62</c:f>
              <c:numCache>
                <c:formatCode>0.0%</c:formatCode>
                <c:ptCount val="9"/>
                <c:pt idx="0">
                  <c:v>0.33472593257343508</c:v>
                </c:pt>
                <c:pt idx="1">
                  <c:v>0.3641897309953851</c:v>
                </c:pt>
                <c:pt idx="2">
                  <c:v>0.34121426447288805</c:v>
                </c:pt>
                <c:pt idx="3">
                  <c:v>0.39986441241636111</c:v>
                </c:pt>
                <c:pt idx="4">
                  <c:v>0.38962951194516088</c:v>
                </c:pt>
                <c:pt idx="5">
                  <c:v>0.46607349999999997</c:v>
                </c:pt>
                <c:pt idx="6">
                  <c:v>0.4981216</c:v>
                </c:pt>
                <c:pt idx="7">
                  <c:v>0.55929390640567966</c:v>
                </c:pt>
                <c:pt idx="8">
                  <c:v>0.56647176498603247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D8-E743-B981-8C41AC3FB220}"/>
            </c:ext>
          </c:extLst>
        </c:ser>
        <c:ser>
          <c:idx val="13"/>
          <c:order val="13"/>
          <c:tx>
            <c:strRef>
              <c:f>'7.'!$A$63</c:f>
              <c:strCache>
                <c:ptCount val="1"/>
                <c:pt idx="0">
                  <c:v>OSE.14</c:v>
                </c:pt>
              </c:strCache>
            </c:strRef>
          </c:tx>
          <c:invertIfNegative val="0"/>
          <c:dLbls>
            <c:delete val="1"/>
          </c:dLbls>
          <c:cat>
            <c:numRef>
              <c:f>'7.'!$C$27:$K$27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'7.'!$C$63:$K$63</c:f>
              <c:numCache>
                <c:formatCode>0.00%</c:formatCode>
                <c:ptCount val="9"/>
                <c:pt idx="0">
                  <c:v>3.7318333826145262E-4</c:v>
                </c:pt>
                <c:pt idx="1">
                  <c:v>1.7048224904528251E-4</c:v>
                </c:pt>
                <c:pt idx="2">
                  <c:v>2.7108438262910006E-4</c:v>
                </c:pt>
                <c:pt idx="3">
                  <c:v>2.9958564156689775E-4</c:v>
                </c:pt>
                <c:pt idx="4">
                  <c:v>1.8865873377997756E-4</c:v>
                </c:pt>
                <c:pt idx="5">
                  <c:v>3.6549999999999999E-4</c:v>
                </c:pt>
                <c:pt idx="6">
                  <c:v>2.1560000000000001E-4</c:v>
                </c:pt>
                <c:pt idx="7" formatCode="0.0%">
                  <c:v>0</c:v>
                </c:pt>
                <c:pt idx="8" formatCode="0.0000%">
                  <c:v>4.8076467968435434E-6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D8-E743-B981-8C41AC3FB2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6127488"/>
        <c:axId val="186129024"/>
      </c:barChart>
      <c:catAx>
        <c:axId val="1861274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6129024"/>
        <c:crosses val="autoZero"/>
        <c:auto val="1"/>
        <c:lblAlgn val="ctr"/>
        <c:lblOffset val="100"/>
        <c:noMultiLvlLbl val="0"/>
      </c:catAx>
      <c:valAx>
        <c:axId val="186129024"/>
        <c:scaling>
          <c:orientation val="minMax"/>
          <c:max val="1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86127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616822429906542E-2"/>
          <c:y val="0.93980385381414466"/>
          <c:w val="0.96853582554517126"/>
          <c:h val="5.163051603537672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'7.'!$B$50</c:f>
              <c:strCache>
                <c:ptCount val="1"/>
                <c:pt idx="0">
                  <c:v>1. Exploración y explotación de la Tierra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'7.'!$C$50:$K$50</c:f>
              <c:numCache>
                <c:formatCode>0.0%</c:formatCode>
                <c:ptCount val="9"/>
                <c:pt idx="0">
                  <c:v>3.411362190882504E-2</c:v>
                </c:pt>
                <c:pt idx="1">
                  <c:v>4.2053609665658409E-2</c:v>
                </c:pt>
                <c:pt idx="2">
                  <c:v>4.3623462144898428E-2</c:v>
                </c:pt>
                <c:pt idx="3">
                  <c:v>4.450990883318727E-2</c:v>
                </c:pt>
                <c:pt idx="4">
                  <c:v>5.4803414924037702E-2</c:v>
                </c:pt>
                <c:pt idx="5">
                  <c:v>5.0486099999999999E-2</c:v>
                </c:pt>
                <c:pt idx="6">
                  <c:v>4.6550000000000001E-2</c:v>
                </c:pt>
                <c:pt idx="7">
                  <c:v>3.854343454363586E-2</c:v>
                </c:pt>
                <c:pt idx="8">
                  <c:v>4.6569311562622756E-2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4-4BE6-8377-61CB296BA8F0}"/>
            </c:ext>
          </c:extLst>
        </c:ser>
        <c:ser>
          <c:idx val="1"/>
          <c:order val="1"/>
          <c:tx>
            <c:strRef>
              <c:f>'7.'!$B$51</c:f>
              <c:strCache>
                <c:ptCount val="1"/>
                <c:pt idx="0">
                  <c:v>2. Medioambiente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'7.'!$C$51:$K$51</c:f>
              <c:numCache>
                <c:formatCode>0.0%</c:formatCode>
                <c:ptCount val="9"/>
                <c:pt idx="0">
                  <c:v>4.0266482198410732E-2</c:v>
                </c:pt>
                <c:pt idx="1">
                  <c:v>2.7570547903741732E-2</c:v>
                </c:pt>
                <c:pt idx="2">
                  <c:v>2.5365752946008648E-2</c:v>
                </c:pt>
                <c:pt idx="3">
                  <c:v>2.1398989331414861E-2</c:v>
                </c:pt>
                <c:pt idx="4">
                  <c:v>2.5120171098741838E-2</c:v>
                </c:pt>
                <c:pt idx="5">
                  <c:v>1.74501E-2</c:v>
                </c:pt>
                <c:pt idx="6">
                  <c:v>1.6661599999999999E-2</c:v>
                </c:pt>
                <c:pt idx="7">
                  <c:v>1.7253335463338227E-2</c:v>
                </c:pt>
                <c:pt idx="8">
                  <c:v>1.3065900352125993E-2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4-4BE6-8377-61CB296BA8F0}"/>
            </c:ext>
          </c:extLst>
        </c:ser>
        <c:ser>
          <c:idx val="2"/>
          <c:order val="2"/>
          <c:tx>
            <c:strRef>
              <c:f>'7.'!$B$52</c:f>
              <c:strCache>
                <c:ptCount val="1"/>
                <c:pt idx="0">
                  <c:v>3. Exploración y explotación del espacio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'7.'!$C$52:$K$52</c:f>
              <c:numCache>
                <c:formatCode>0.0%</c:formatCode>
                <c:ptCount val="9"/>
                <c:pt idx="0">
                  <c:v>1.3089405589520452E-2</c:v>
                </c:pt>
                <c:pt idx="1">
                  <c:v>1.8939388457891036E-2</c:v>
                </c:pt>
                <c:pt idx="2">
                  <c:v>2.1179787609047613E-2</c:v>
                </c:pt>
                <c:pt idx="3">
                  <c:v>1.6324159412544146E-2</c:v>
                </c:pt>
                <c:pt idx="4">
                  <c:v>1.5953977277249551E-2</c:v>
                </c:pt>
                <c:pt idx="5">
                  <c:v>7.3879000000000002E-3</c:v>
                </c:pt>
                <c:pt idx="6">
                  <c:v>5.7809000000000003E-3</c:v>
                </c:pt>
                <c:pt idx="7">
                  <c:v>5.9945196546550494E-4</c:v>
                </c:pt>
                <c:pt idx="8" formatCode="0.00%">
                  <c:v>3.8961410023959921E-4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4-4BE6-8377-61CB296BA8F0}"/>
            </c:ext>
          </c:extLst>
        </c:ser>
        <c:ser>
          <c:idx val="3"/>
          <c:order val="3"/>
          <c:tx>
            <c:strRef>
              <c:f>'7.'!$B$53</c:f>
              <c:strCache>
                <c:ptCount val="1"/>
                <c:pt idx="0">
                  <c:v>4. Transporte, telecomunicaciones y otras infraestructuras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'7.'!$C$53:$K$53</c:f>
              <c:numCache>
                <c:formatCode>0.0%</c:formatCode>
                <c:ptCount val="9"/>
                <c:pt idx="0">
                  <c:v>1.5617722706241791E-2</c:v>
                </c:pt>
                <c:pt idx="1">
                  <c:v>1.9189164776259704E-2</c:v>
                </c:pt>
                <c:pt idx="2">
                  <c:v>3.1716872767604709E-2</c:v>
                </c:pt>
                <c:pt idx="3">
                  <c:v>2.8274808144877438E-2</c:v>
                </c:pt>
                <c:pt idx="4">
                  <c:v>3.2250431492059563E-2</c:v>
                </c:pt>
                <c:pt idx="5">
                  <c:v>1.41969E-2</c:v>
                </c:pt>
                <c:pt idx="6">
                  <c:v>1.1887E-2</c:v>
                </c:pt>
                <c:pt idx="7">
                  <c:v>9.373956465653796E-3</c:v>
                </c:pt>
                <c:pt idx="8">
                  <c:v>8.3755168683042613E-3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4-4BE6-8377-61CB296BA8F0}"/>
            </c:ext>
          </c:extLst>
        </c:ser>
        <c:ser>
          <c:idx val="4"/>
          <c:order val="4"/>
          <c:tx>
            <c:strRef>
              <c:f>'7.'!$B$54</c:f>
              <c:strCache>
                <c:ptCount val="1"/>
                <c:pt idx="0">
                  <c:v>5. Energía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'7.'!$C$54:$K$54</c:f>
              <c:numCache>
                <c:formatCode>0.0%</c:formatCode>
                <c:ptCount val="9"/>
                <c:pt idx="0">
                  <c:v>6.2951364372978783E-2</c:v>
                </c:pt>
                <c:pt idx="1">
                  <c:v>3.1892074681866334E-2</c:v>
                </c:pt>
                <c:pt idx="2">
                  <c:v>3.3269446959025922E-2</c:v>
                </c:pt>
                <c:pt idx="3">
                  <c:v>3.3989692604154763E-2</c:v>
                </c:pt>
                <c:pt idx="4">
                  <c:v>2.8646111779522997E-2</c:v>
                </c:pt>
                <c:pt idx="5">
                  <c:v>2.30882E-2</c:v>
                </c:pt>
                <c:pt idx="6">
                  <c:v>2.5964000000000001E-2</c:v>
                </c:pt>
                <c:pt idx="7">
                  <c:v>1.9036040045385689E-2</c:v>
                </c:pt>
                <c:pt idx="8">
                  <c:v>1.8911044539198573E-2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4-4BE6-8377-61CB296BA8F0}"/>
            </c:ext>
          </c:extLst>
        </c:ser>
        <c:ser>
          <c:idx val="5"/>
          <c:order val="5"/>
          <c:tx>
            <c:strRef>
              <c:f>'7.'!$B$55</c:f>
              <c:strCache>
                <c:ptCount val="1"/>
                <c:pt idx="0">
                  <c:v>6. Producción y tecnología industrial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'7.'!$C$55:$K$55</c:f>
              <c:numCache>
                <c:formatCode>0.0%</c:formatCode>
                <c:ptCount val="9"/>
                <c:pt idx="0">
                  <c:v>9.08141310073763E-2</c:v>
                </c:pt>
                <c:pt idx="1">
                  <c:v>5.9153375715246863E-2</c:v>
                </c:pt>
                <c:pt idx="2">
                  <c:v>5.8353553793212123E-2</c:v>
                </c:pt>
                <c:pt idx="3">
                  <c:v>5.6654681762710678E-2</c:v>
                </c:pt>
                <c:pt idx="4">
                  <c:v>5.8203704723066761E-2</c:v>
                </c:pt>
                <c:pt idx="5">
                  <c:v>6.8734699999999996E-2</c:v>
                </c:pt>
                <c:pt idx="6">
                  <c:v>6.7760299999999996E-2</c:v>
                </c:pt>
                <c:pt idx="7">
                  <c:v>3.3270193429184469E-2</c:v>
                </c:pt>
                <c:pt idx="8">
                  <c:v>3.3633075848431032E-2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4-4BE6-8377-61CB296BA8F0}"/>
            </c:ext>
          </c:extLst>
        </c:ser>
        <c:ser>
          <c:idx val="6"/>
          <c:order val="6"/>
          <c:tx>
            <c:strRef>
              <c:f>'7.'!$B$56</c:f>
              <c:strCache>
                <c:ptCount val="1"/>
                <c:pt idx="0">
                  <c:v>7. Sanidad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'7.'!$C$56:$K$56</c:f>
              <c:numCache>
                <c:formatCode>0.0%</c:formatCode>
                <c:ptCount val="9"/>
                <c:pt idx="0">
                  <c:v>0.10718913814467557</c:v>
                </c:pt>
                <c:pt idx="1">
                  <c:v>0.11616581155876227</c:v>
                </c:pt>
                <c:pt idx="2">
                  <c:v>0.11081718327293744</c:v>
                </c:pt>
                <c:pt idx="3">
                  <c:v>0.1026350764003732</c:v>
                </c:pt>
                <c:pt idx="4">
                  <c:v>8.8386715581960068E-2</c:v>
                </c:pt>
                <c:pt idx="5">
                  <c:v>8.0747799999999995E-2</c:v>
                </c:pt>
                <c:pt idx="6">
                  <c:v>7.7669799999999997E-2</c:v>
                </c:pt>
                <c:pt idx="7">
                  <c:v>2.9996948443316344E-2</c:v>
                </c:pt>
                <c:pt idx="8">
                  <c:v>3.0225052821495169E-2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4-4BE6-8377-61CB296BA8F0}"/>
            </c:ext>
          </c:extLst>
        </c:ser>
        <c:ser>
          <c:idx val="7"/>
          <c:order val="7"/>
          <c:tx>
            <c:strRef>
              <c:f>'7.'!$B$57</c:f>
              <c:strCache>
                <c:ptCount val="1"/>
                <c:pt idx="0">
                  <c:v>8. Agricultura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'7.'!$C$57:$K$57</c:f>
              <c:numCache>
                <c:formatCode>0.0%</c:formatCode>
                <c:ptCount val="9"/>
                <c:pt idx="0">
                  <c:v>0.15240480430439832</c:v>
                </c:pt>
                <c:pt idx="1">
                  <c:v>0.14013640871522223</c:v>
                </c:pt>
                <c:pt idx="2">
                  <c:v>0.130666193003624</c:v>
                </c:pt>
                <c:pt idx="3">
                  <c:v>0.10085378787591767</c:v>
                </c:pt>
                <c:pt idx="4">
                  <c:v>0.11686303602117402</c:v>
                </c:pt>
                <c:pt idx="5">
                  <c:v>0.16412070000000001</c:v>
                </c:pt>
                <c:pt idx="6">
                  <c:v>0.14899809999999999</c:v>
                </c:pt>
                <c:pt idx="7">
                  <c:v>0.15720211131923736</c:v>
                </c:pt>
                <c:pt idx="8">
                  <c:v>0.15327396492097631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E4-4BE6-8377-61CB296BA8F0}"/>
            </c:ext>
          </c:extLst>
        </c:ser>
        <c:ser>
          <c:idx val="8"/>
          <c:order val="8"/>
          <c:tx>
            <c:strRef>
              <c:f>'7.'!$B$58</c:f>
              <c:strCache>
                <c:ptCount val="1"/>
                <c:pt idx="0">
                  <c:v>9. Educación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'7.'!$C$58:$K$58</c:f>
              <c:numCache>
                <c:formatCode>0.0%</c:formatCode>
                <c:ptCount val="9"/>
                <c:pt idx="0">
                  <c:v>2.0575600660813934E-2</c:v>
                </c:pt>
                <c:pt idx="1">
                  <c:v>2.1611598594089183E-2</c:v>
                </c:pt>
                <c:pt idx="2">
                  <c:v>1.8324600150447609E-2</c:v>
                </c:pt>
                <c:pt idx="3">
                  <c:v>1.7352671420241272E-2</c:v>
                </c:pt>
                <c:pt idx="4">
                  <c:v>1.6270788965747556E-2</c:v>
                </c:pt>
                <c:pt idx="5">
                  <c:v>1.7800199999999999E-2</c:v>
                </c:pt>
                <c:pt idx="6">
                  <c:v>1.47592E-2</c:v>
                </c:pt>
                <c:pt idx="7">
                  <c:v>8.6514166387026206E-3</c:v>
                </c:pt>
                <c:pt idx="8">
                  <c:v>7.3507212809124896E-3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E4-4BE6-8377-61CB296BA8F0}"/>
            </c:ext>
          </c:extLst>
        </c:ser>
        <c:ser>
          <c:idx val="9"/>
          <c:order val="9"/>
          <c:tx>
            <c:strRef>
              <c:f>'7.'!$B$59</c:f>
              <c:strCache>
                <c:ptCount val="1"/>
                <c:pt idx="0">
                  <c:v>10. Cultura, ocio, religión y medios de comunicación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'7.'!$C$59:$K$59</c:f>
              <c:numCache>
                <c:formatCode>0.0%</c:formatCode>
                <c:ptCount val="9"/>
                <c:pt idx="0">
                  <c:v>5.0117729313919283E-3</c:v>
                </c:pt>
                <c:pt idx="1">
                  <c:v>6.7598194098187599E-3</c:v>
                </c:pt>
                <c:pt idx="2">
                  <c:v>6.4602576899272538E-3</c:v>
                </c:pt>
                <c:pt idx="3">
                  <c:v>8.418821240089483E-3</c:v>
                </c:pt>
                <c:pt idx="4">
                  <c:v>1.0815093348086099E-2</c:v>
                </c:pt>
                <c:pt idx="5">
                  <c:v>6.4450999999999996E-3</c:v>
                </c:pt>
                <c:pt idx="6">
                  <c:v>4.2261E-3</c:v>
                </c:pt>
                <c:pt idx="7">
                  <c:v>2.7042461144996866E-3</c:v>
                </c:pt>
                <c:pt idx="8">
                  <c:v>1.5264350694680206E-3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E4-4BE6-8377-61CB296BA8F0}"/>
            </c:ext>
          </c:extLst>
        </c:ser>
        <c:ser>
          <c:idx val="10"/>
          <c:order val="10"/>
          <c:tx>
            <c:strRef>
              <c:f>'7.'!$B$60</c:f>
              <c:strCache>
                <c:ptCount val="1"/>
                <c:pt idx="0">
                  <c:v>11. Sistemas políticos y sociales, estructuras y procesos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'7.'!$C$60:$K$60</c:f>
              <c:numCache>
                <c:formatCode>0.0%</c:formatCode>
                <c:ptCount val="9"/>
                <c:pt idx="0">
                  <c:v>1.9348674443219673E-2</c:v>
                </c:pt>
                <c:pt idx="1">
                  <c:v>1.8943353161357205E-2</c:v>
                </c:pt>
                <c:pt idx="2">
                  <c:v>2.0880538615236269E-2</c:v>
                </c:pt>
                <c:pt idx="3">
                  <c:v>2.6317892040248377E-2</c:v>
                </c:pt>
                <c:pt idx="4">
                  <c:v>2.2845741169921531E-2</c:v>
                </c:pt>
                <c:pt idx="5">
                  <c:v>1.8376099999999999E-2</c:v>
                </c:pt>
                <c:pt idx="6">
                  <c:v>1.45051E-2</c:v>
                </c:pt>
                <c:pt idx="7">
                  <c:v>1.3852049758268595E-2</c:v>
                </c:pt>
                <c:pt idx="8">
                  <c:v>1.4801722862536939E-2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E4-4BE6-8377-61CB296BA8F0}"/>
            </c:ext>
          </c:extLst>
        </c:ser>
        <c:ser>
          <c:idx val="11"/>
          <c:order val="11"/>
          <c:tx>
            <c:strRef>
              <c:f>'7.'!$B$61</c:f>
              <c:strCache>
                <c:ptCount val="1"/>
                <c:pt idx="0">
                  <c:v>12. AGC: I+D financiada por FGU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'7.'!$C$61:$K$61</c:f>
              <c:numCache>
                <c:formatCode>0.0%</c:formatCode>
                <c:ptCount val="9"/>
                <c:pt idx="0">
                  <c:v>6.6753174296309059E-2</c:v>
                </c:pt>
                <c:pt idx="1">
                  <c:v>6.0720349430884446E-2</c:v>
                </c:pt>
                <c:pt idx="2">
                  <c:v>5.3495594915748325E-2</c:v>
                </c:pt>
                <c:pt idx="3">
                  <c:v>9.8915872063952678E-2</c:v>
                </c:pt>
                <c:pt idx="4">
                  <c:v>0.10029431492114284</c:v>
                </c:pt>
                <c:pt idx="5">
                  <c:v>6.3968700000000003E-2</c:v>
                </c:pt>
                <c:pt idx="6">
                  <c:v>6.6407400000000005E-2</c:v>
                </c:pt>
                <c:pt idx="7">
                  <c:v>8.5322903534721314E-2</c:v>
                </c:pt>
                <c:pt idx="8">
                  <c:v>8.8926038003034488E-2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4E4-4BE6-8377-61CB296BA8F0}"/>
            </c:ext>
          </c:extLst>
        </c:ser>
        <c:ser>
          <c:idx val="12"/>
          <c:order val="12"/>
          <c:tx>
            <c:strRef>
              <c:f>'7.'!$B$62</c:f>
              <c:strCache>
                <c:ptCount val="1"/>
                <c:pt idx="0">
                  <c:v>13. PGC: I+D financiada por otras fuentes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'7.'!$C$62:$K$62</c:f>
              <c:numCache>
                <c:formatCode>0.0%</c:formatCode>
                <c:ptCount val="9"/>
                <c:pt idx="0">
                  <c:v>0.33472593257343508</c:v>
                </c:pt>
                <c:pt idx="1">
                  <c:v>0.3641897309953851</c:v>
                </c:pt>
                <c:pt idx="2">
                  <c:v>0.34121426447288805</c:v>
                </c:pt>
                <c:pt idx="3">
                  <c:v>0.39986441241636111</c:v>
                </c:pt>
                <c:pt idx="4">
                  <c:v>0.38962951194516088</c:v>
                </c:pt>
                <c:pt idx="5">
                  <c:v>0.46607349999999997</c:v>
                </c:pt>
                <c:pt idx="6">
                  <c:v>0.4981216</c:v>
                </c:pt>
                <c:pt idx="7">
                  <c:v>0.55929390640567966</c:v>
                </c:pt>
                <c:pt idx="8">
                  <c:v>0.56647176498603247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4-4BE6-8377-61CB296BA8F0}"/>
            </c:ext>
          </c:extLst>
        </c:ser>
        <c:ser>
          <c:idx val="13"/>
          <c:order val="13"/>
          <c:tx>
            <c:strRef>
              <c:f>'7.'!$B$63</c:f>
              <c:strCache>
                <c:ptCount val="1"/>
                <c:pt idx="0">
                  <c:v>14. Defensa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'7.'!$C$49:$K$49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'7.'!$C$63:$K$63</c:f>
              <c:numCache>
                <c:formatCode>0.00%</c:formatCode>
                <c:ptCount val="9"/>
                <c:pt idx="0">
                  <c:v>3.7318333826145262E-4</c:v>
                </c:pt>
                <c:pt idx="1">
                  <c:v>1.7048224904528251E-4</c:v>
                </c:pt>
                <c:pt idx="2">
                  <c:v>2.7108438262910006E-4</c:v>
                </c:pt>
                <c:pt idx="3">
                  <c:v>2.9958564156689775E-4</c:v>
                </c:pt>
                <c:pt idx="4">
                  <c:v>1.8865873377997756E-4</c:v>
                </c:pt>
                <c:pt idx="5">
                  <c:v>3.6549999999999999E-4</c:v>
                </c:pt>
                <c:pt idx="6">
                  <c:v>2.1560000000000001E-4</c:v>
                </c:pt>
                <c:pt idx="7" formatCode="0.0%">
                  <c:v>0</c:v>
                </c:pt>
                <c:pt idx="8" formatCode="0.0000%">
                  <c:v>4.8076467968435434E-6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E4-4BE6-8377-61CB296BA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4153519"/>
        <c:axId val="704261087"/>
      </c:barChart>
      <c:catAx>
        <c:axId val="107415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04261087"/>
        <c:crosses val="autoZero"/>
        <c:auto val="1"/>
        <c:lblAlgn val="ctr"/>
        <c:lblOffset val="100"/>
        <c:noMultiLvlLbl val="0"/>
      </c:catAx>
      <c:valAx>
        <c:axId val="704261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7415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'8.'!$G$1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'8.'!$B$4:$B$9</c:f>
              <c:strCache>
                <c:ptCount val="6"/>
                <c:pt idx="0">
                  <c:v>12.1 I+D relacionada con las cs. naturales</c:v>
                </c:pt>
                <c:pt idx="1">
                  <c:v>12.2 I+D relacionada con la ingeniería</c:v>
                </c:pt>
                <c:pt idx="2">
                  <c:v>12.3 I+D relacionada con las cs. médicas</c:v>
                </c:pt>
                <c:pt idx="3">
                  <c:v>12.4 I+D relacionada con las cs. agrícolas</c:v>
                </c:pt>
                <c:pt idx="4">
                  <c:v>12.5 I+D relacionada con las cs. sociales</c:v>
                </c:pt>
                <c:pt idx="5">
                  <c:v>12.6 I+D relacionada con las humanidades y arte</c:v>
                </c:pt>
              </c:strCache>
            </c:strRef>
          </c:cat>
          <c:val>
            <c:numRef>
              <c:f>'8.'!$G$4:$G$9</c:f>
              <c:numCache>
                <c:formatCode>#,##0</c:formatCode>
                <c:ptCount val="6"/>
                <c:pt idx="0">
                  <c:v>8873.8080000000009</c:v>
                </c:pt>
                <c:pt idx="1">
                  <c:v>5774.8760000000002</c:v>
                </c:pt>
                <c:pt idx="2">
                  <c:v>7798.2719999999999</c:v>
                </c:pt>
                <c:pt idx="3">
                  <c:v>1506.2719999999999</c:v>
                </c:pt>
                <c:pt idx="4">
                  <c:v>5545.7479999999996</c:v>
                </c:pt>
                <c:pt idx="5">
                  <c:v>6557.1450000000004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7-4786-AA3A-66A1BE3DE297}"/>
            </c:ext>
          </c:extLst>
        </c:ser>
        <c:ser>
          <c:idx val="1"/>
          <c:order val="1"/>
          <c:tx>
            <c:strRef>
              <c:f>'8.'!$I$1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'8.'!$B$4:$B$9</c:f>
              <c:strCache>
                <c:ptCount val="6"/>
                <c:pt idx="0">
                  <c:v>12.1 I+D relacionada con las cs. naturales</c:v>
                </c:pt>
                <c:pt idx="1">
                  <c:v>12.2 I+D relacionada con la ingeniería</c:v>
                </c:pt>
                <c:pt idx="2">
                  <c:v>12.3 I+D relacionada con las cs. médicas</c:v>
                </c:pt>
                <c:pt idx="3">
                  <c:v>12.4 I+D relacionada con las cs. agrícolas</c:v>
                </c:pt>
                <c:pt idx="4">
                  <c:v>12.5 I+D relacionada con las cs. sociales</c:v>
                </c:pt>
                <c:pt idx="5">
                  <c:v>12.6 I+D relacionada con las humanidades y arte</c:v>
                </c:pt>
              </c:strCache>
            </c:strRef>
          </c:cat>
          <c:val>
            <c:numRef>
              <c:f>'8.'!$I$4:$I$9</c:f>
              <c:numCache>
                <c:formatCode>#,##0</c:formatCode>
                <c:ptCount val="6"/>
                <c:pt idx="0">
                  <c:v>9104.5280000000002</c:v>
                </c:pt>
                <c:pt idx="1">
                  <c:v>5925.0230000000001</c:v>
                </c:pt>
                <c:pt idx="2">
                  <c:v>8001.027</c:v>
                </c:pt>
                <c:pt idx="3">
                  <c:v>1545.434</c:v>
                </c:pt>
                <c:pt idx="4">
                  <c:v>5689.9390000000003</c:v>
                </c:pt>
                <c:pt idx="5">
                  <c:v>6727.6310000000003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7-4786-AA3A-66A1BE3DE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74944"/>
        <c:axId val="186276480"/>
      </c:barChart>
      <c:catAx>
        <c:axId val="18627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276480"/>
        <c:crosses val="autoZero"/>
        <c:auto val="1"/>
        <c:lblAlgn val="ctr"/>
        <c:lblOffset val="100"/>
        <c:noMultiLvlLbl val="0"/>
      </c:catAx>
      <c:valAx>
        <c:axId val="186276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62749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s-C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'8.'!$G$1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'8.'!$B$12:$B$17</c:f>
              <c:strCache>
                <c:ptCount val="6"/>
                <c:pt idx="0">
                  <c:v>13.1 I+D relacionada con las cs. naturales</c:v>
                </c:pt>
                <c:pt idx="1">
                  <c:v>13.2 I+D relacionada con la ingeniería</c:v>
                </c:pt>
                <c:pt idx="2">
                  <c:v>13.3 I+D relacionada con las cs. médicas</c:v>
                </c:pt>
                <c:pt idx="3">
                  <c:v>13.4 I+D relacionada con las cs. agrícolas</c:v>
                </c:pt>
                <c:pt idx="4">
                  <c:v>13.5 I+D relacionada con las cs. sociales</c:v>
                </c:pt>
                <c:pt idx="5">
                  <c:v>13.6 I+D relacionada con las humanidades y arte</c:v>
                </c:pt>
              </c:strCache>
            </c:strRef>
          </c:cat>
          <c:val>
            <c:numRef>
              <c:f>'8.'!$G$12:$G$17</c:f>
              <c:numCache>
                <c:formatCode>#,##0</c:formatCode>
                <c:ptCount val="6"/>
                <c:pt idx="0">
                  <c:v>100947.15300000001</c:v>
                </c:pt>
                <c:pt idx="1">
                  <c:v>38131.228999999999</c:v>
                </c:pt>
                <c:pt idx="2">
                  <c:v>21311.647000000001</c:v>
                </c:pt>
                <c:pt idx="3">
                  <c:v>13633.351000000001</c:v>
                </c:pt>
                <c:pt idx="4">
                  <c:v>44926.165999999997</c:v>
                </c:pt>
                <c:pt idx="5">
                  <c:v>17399.288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E-495E-8173-0D470BE5F42F}"/>
            </c:ext>
          </c:extLst>
        </c:ser>
        <c:ser>
          <c:idx val="1"/>
          <c:order val="1"/>
          <c:tx>
            <c:strRef>
              <c:f>'8.'!$I$1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'8.'!$B$12:$B$17</c:f>
              <c:strCache>
                <c:ptCount val="6"/>
                <c:pt idx="0">
                  <c:v>13.1 I+D relacionada con las cs. naturales</c:v>
                </c:pt>
                <c:pt idx="1">
                  <c:v>13.2 I+D relacionada con la ingeniería</c:v>
                </c:pt>
                <c:pt idx="2">
                  <c:v>13.3 I+D relacionada con las cs. médicas</c:v>
                </c:pt>
                <c:pt idx="3">
                  <c:v>13.4 I+D relacionada con las cs. agrícolas</c:v>
                </c:pt>
                <c:pt idx="4">
                  <c:v>13.5 I+D relacionada con las cs. sociales</c:v>
                </c:pt>
                <c:pt idx="5">
                  <c:v>13.6 I+D relacionada con las humanidades y arte</c:v>
                </c:pt>
              </c:strCache>
            </c:strRef>
          </c:cat>
          <c:val>
            <c:numRef>
              <c:f>'8.'!$I$12:$I$17</c:f>
              <c:numCache>
                <c:formatCode>#,##0</c:formatCode>
                <c:ptCount val="6"/>
                <c:pt idx="0">
                  <c:v>100373.77099999999</c:v>
                </c:pt>
                <c:pt idx="1">
                  <c:v>35309.267999999996</c:v>
                </c:pt>
                <c:pt idx="2">
                  <c:v>22253.579000000002</c:v>
                </c:pt>
                <c:pt idx="3">
                  <c:v>13325.68</c:v>
                </c:pt>
                <c:pt idx="4">
                  <c:v>45865.527000000002</c:v>
                </c:pt>
                <c:pt idx="5">
                  <c:v>18526.66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E-495E-8173-0D470BE5F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15904"/>
        <c:axId val="186317440"/>
      </c:barChart>
      <c:catAx>
        <c:axId val="18631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317440"/>
        <c:crosses val="autoZero"/>
        <c:auto val="1"/>
        <c:lblAlgn val="ctr"/>
        <c:lblOffset val="100"/>
        <c:noMultiLvlLbl val="0"/>
      </c:catAx>
      <c:valAx>
        <c:axId val="186317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63159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s-C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'8.'!$C$1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'8.'!$B$4:$B$9</c:f>
              <c:strCache>
                <c:ptCount val="6"/>
                <c:pt idx="0">
                  <c:v>12.1 I+D relacionada con las cs. naturales</c:v>
                </c:pt>
                <c:pt idx="1">
                  <c:v>12.2 I+D relacionada con la ingeniería</c:v>
                </c:pt>
                <c:pt idx="2">
                  <c:v>12.3 I+D relacionada con las cs. médicas</c:v>
                </c:pt>
                <c:pt idx="3">
                  <c:v>12.4 I+D relacionada con las cs. agrícolas</c:v>
                </c:pt>
                <c:pt idx="4">
                  <c:v>12.5 I+D relacionada con las cs. sociales</c:v>
                </c:pt>
                <c:pt idx="5">
                  <c:v>12.6 I+D relacionada con las humanidades y arte</c:v>
                </c:pt>
              </c:strCache>
            </c:strRef>
          </c:cat>
          <c:val>
            <c:numRef>
              <c:f>'8.'!$C$31:$C$36</c:f>
              <c:numCache>
                <c:formatCode>#,##0</c:formatCode>
                <c:ptCount val="6"/>
                <c:pt idx="0">
                  <c:v>9751.2908064000021</c:v>
                </c:pt>
                <c:pt idx="1">
                  <c:v>6302.6397740000002</c:v>
                </c:pt>
                <c:pt idx="2">
                  <c:v>3689.2015378000001</c:v>
                </c:pt>
                <c:pt idx="3">
                  <c:v>1257.0185958</c:v>
                </c:pt>
                <c:pt idx="4">
                  <c:v>4677.1655215999999</c:v>
                </c:pt>
                <c:pt idx="5">
                  <c:v>1800.5929564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7-4786-AA3A-66A1BE3DE297}"/>
            </c:ext>
          </c:extLst>
        </c:ser>
        <c:ser>
          <c:idx val="1"/>
          <c:order val="1"/>
          <c:tx>
            <c:strRef>
              <c:f>'8.'!$E$1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'8.'!$B$4:$B$9</c:f>
              <c:strCache>
                <c:ptCount val="6"/>
                <c:pt idx="0">
                  <c:v>12.1 I+D relacionada con las cs. naturales</c:v>
                </c:pt>
                <c:pt idx="1">
                  <c:v>12.2 I+D relacionada con la ingeniería</c:v>
                </c:pt>
                <c:pt idx="2">
                  <c:v>12.3 I+D relacionada con las cs. médicas</c:v>
                </c:pt>
                <c:pt idx="3">
                  <c:v>12.4 I+D relacionada con las cs. agrícolas</c:v>
                </c:pt>
                <c:pt idx="4">
                  <c:v>12.5 I+D relacionada con las cs. sociales</c:v>
                </c:pt>
                <c:pt idx="5">
                  <c:v>12.6 I+D relacionada con las humanidades y arte</c:v>
                </c:pt>
              </c:strCache>
            </c:strRef>
          </c:cat>
          <c:val>
            <c:numRef>
              <c:f>'8.'!$D$31:$D$36</c:f>
              <c:numCache>
                <c:formatCode>#,##0</c:formatCode>
                <c:ptCount val="6"/>
                <c:pt idx="0">
                  <c:v>10037.114013500001</c:v>
                </c:pt>
                <c:pt idx="1">
                  <c:v>5976.8892784999998</c:v>
                </c:pt>
                <c:pt idx="2">
                  <c:v>4831.6446850000002</c:v>
                </c:pt>
                <c:pt idx="3">
                  <c:v>1581.4892694999999</c:v>
                </c:pt>
                <c:pt idx="4">
                  <c:v>3894.2252195000001</c:v>
                </c:pt>
                <c:pt idx="5">
                  <c:v>2285.1838379999999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7-4786-AA3A-66A1BE3DE297}"/>
            </c:ext>
          </c:extLst>
        </c:ser>
        <c:ser>
          <c:idx val="2"/>
          <c:order val="2"/>
          <c:tx>
            <c:strRef>
              <c:f>'8.'!$E$29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'8.'!$E$31:$E$36</c:f>
              <c:numCache>
                <c:formatCode>#,##0</c:formatCode>
                <c:ptCount val="6"/>
                <c:pt idx="0">
                  <c:v>9414.223</c:v>
                </c:pt>
                <c:pt idx="1">
                  <c:v>6126.5659999999998</c:v>
                </c:pt>
                <c:pt idx="2">
                  <c:v>8273.1869999999999</c:v>
                </c:pt>
                <c:pt idx="3">
                  <c:v>1598.0039999999999</c:v>
                </c:pt>
                <c:pt idx="4">
                  <c:v>5883.4840000000004</c:v>
                </c:pt>
                <c:pt idx="5">
                  <c:v>6956.4750000000004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1-5747-AFF6-AB6B8A697154}"/>
            </c:ext>
          </c:extLst>
        </c:ser>
        <c:ser>
          <c:idx val="3"/>
          <c:order val="3"/>
          <c:tx>
            <c:strRef>
              <c:f>'8.'!$F$29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'8.'!$F$31:$F$36</c:f>
              <c:numCache>
                <c:formatCode>#,##0</c:formatCode>
                <c:ptCount val="6"/>
                <c:pt idx="0">
                  <c:v>9377.6640000000007</c:v>
                </c:pt>
                <c:pt idx="1">
                  <c:v>6102.7740000000003</c:v>
                </c:pt>
                <c:pt idx="2">
                  <c:v>8241.0580000000009</c:v>
                </c:pt>
                <c:pt idx="3">
                  <c:v>1591.797</c:v>
                </c:pt>
                <c:pt idx="4">
                  <c:v>5860.6369999999997</c:v>
                </c:pt>
                <c:pt idx="5">
                  <c:v>6929.46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1-5747-AFF6-AB6B8A697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50976"/>
        <c:axId val="186352768"/>
      </c:barChart>
      <c:catAx>
        <c:axId val="18635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352768"/>
        <c:crosses val="autoZero"/>
        <c:auto val="1"/>
        <c:lblAlgn val="ctr"/>
        <c:lblOffset val="100"/>
        <c:noMultiLvlLbl val="0"/>
      </c:catAx>
      <c:valAx>
        <c:axId val="186352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635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37717236467237"/>
          <c:y val="7.5153174603174597E-2"/>
          <c:w val="0.38194175655890816"/>
          <c:h val="5.9248755191482518E-2"/>
        </c:manualLayout>
      </c:layout>
      <c:overlay val="1"/>
      <c:txPr>
        <a:bodyPr/>
        <a:lstStyle/>
        <a:p>
          <a:pPr>
            <a:defRPr sz="9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'8.'!$B$53</c:f>
              <c:strCache>
                <c:ptCount val="1"/>
                <c:pt idx="0">
                  <c:v>12.1 I+D relacionada con las cs. naturales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'8.'!$C$53:$F$53</c:f>
              <c:numCache>
                <c:formatCode>0%</c:formatCode>
                <c:ptCount val="4"/>
                <c:pt idx="0">
                  <c:v>0.35487746677753129</c:v>
                </c:pt>
                <c:pt idx="1">
                  <c:v>0.35086773170155561</c:v>
                </c:pt>
                <c:pt idx="2">
                  <c:v>0.24611100012671916</c:v>
                </c:pt>
                <c:pt idx="3">
                  <c:v>0.24611101460788523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7-0D4F-8CA6-68F03DE4EC59}"/>
            </c:ext>
          </c:extLst>
        </c:ser>
        <c:ser>
          <c:idx val="1"/>
          <c:order val="1"/>
          <c:tx>
            <c:strRef>
              <c:f>'8.'!$B$54</c:f>
              <c:strCache>
                <c:ptCount val="1"/>
                <c:pt idx="0">
                  <c:v>12.2 I+D relacionada con la ingeniería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'8.'!$C$54:$F$54</c:f>
              <c:numCache>
                <c:formatCode>0%</c:formatCode>
                <c:ptCount val="4"/>
                <c:pt idx="0">
                  <c:v>0.22937115520546847</c:v>
                </c:pt>
                <c:pt idx="1">
                  <c:v>0.20893431926328912</c:v>
                </c:pt>
                <c:pt idx="2">
                  <c:v>0.16016354060937393</c:v>
                </c:pt>
                <c:pt idx="3">
                  <c:v>0.16016353863759394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7-0D4F-8CA6-68F03DE4EC59}"/>
            </c:ext>
          </c:extLst>
        </c:ser>
        <c:ser>
          <c:idx val="2"/>
          <c:order val="2"/>
          <c:tx>
            <c:strRef>
              <c:f>'8.'!$B$55</c:f>
              <c:strCache>
                <c:ptCount val="1"/>
                <c:pt idx="0">
                  <c:v>12.3 I+D relacionada con las cs. médicas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'8.'!$C$55:$F$55</c:f>
              <c:numCache>
                <c:formatCode>0%</c:formatCode>
                <c:ptCount val="4"/>
                <c:pt idx="0">
                  <c:v>0.13426063504402602</c:v>
                </c:pt>
                <c:pt idx="1">
                  <c:v>0.16889996554125797</c:v>
                </c:pt>
                <c:pt idx="2">
                  <c:v>0.21628150182877409</c:v>
                </c:pt>
                <c:pt idx="3">
                  <c:v>0.21628148904315347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7-0D4F-8CA6-68F03DE4EC59}"/>
            </c:ext>
          </c:extLst>
        </c:ser>
        <c:ser>
          <c:idx val="3"/>
          <c:order val="3"/>
          <c:tx>
            <c:strRef>
              <c:f>'8.'!$B$56</c:f>
              <c:strCache>
                <c:ptCount val="1"/>
                <c:pt idx="0">
                  <c:v>12.4 I+D relacionada con las cs. agrícolas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'8.'!$C$56:$F$56</c:f>
              <c:numCache>
                <c:formatCode>0%</c:formatCode>
                <c:ptCount val="4"/>
                <c:pt idx="0">
                  <c:v>4.5746515392298188E-2</c:v>
                </c:pt>
                <c:pt idx="1">
                  <c:v>5.5284173513768881E-2</c:v>
                </c:pt>
                <c:pt idx="2">
                  <c:v>4.1775763954197957E-2</c:v>
                </c:pt>
                <c:pt idx="3">
                  <c:v>4.1775732882530808E-2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7-0D4F-8CA6-68F03DE4EC59}"/>
            </c:ext>
          </c:extLst>
        </c:ser>
        <c:ser>
          <c:idx val="4"/>
          <c:order val="4"/>
          <c:tx>
            <c:strRef>
              <c:f>'8.'!$B$57</c:f>
              <c:strCache>
                <c:ptCount val="1"/>
                <c:pt idx="0">
                  <c:v>12.5 I+D relacionada con las cs. sociales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'8.'!$C$57:$F$57</c:f>
              <c:numCache>
                <c:formatCode>0%</c:formatCode>
                <c:ptCount val="4"/>
                <c:pt idx="0">
                  <c:v>0.17021548069464193</c:v>
                </c:pt>
                <c:pt idx="1">
                  <c:v>0.13613056179925773</c:v>
                </c:pt>
                <c:pt idx="2">
                  <c:v>0.15380878048417909</c:v>
                </c:pt>
                <c:pt idx="3">
                  <c:v>0.15380881472899813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7-0D4F-8CA6-68F03DE4EC59}"/>
            </c:ext>
          </c:extLst>
        </c:ser>
        <c:ser>
          <c:idx val="5"/>
          <c:order val="5"/>
          <c:tx>
            <c:strRef>
              <c:f>'8.'!$B$58</c:f>
              <c:strCache>
                <c:ptCount val="1"/>
                <c:pt idx="0">
                  <c:v>12.6 I+D relacionada con las humanidades y arte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'8.'!$C$58:$F$58</c:f>
              <c:numCache>
                <c:formatCode>0%</c:formatCode>
                <c:ptCount val="4"/>
                <c:pt idx="0">
                  <c:v>6.5528746886034175E-2</c:v>
                </c:pt>
                <c:pt idx="1">
                  <c:v>7.9883248180870642E-2</c:v>
                </c:pt>
                <c:pt idx="2">
                  <c:v>0.18185941299675581</c:v>
                </c:pt>
                <c:pt idx="3">
                  <c:v>0.18185941009983839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F7-0D4F-8CA6-68F03DE4EC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6701312"/>
        <c:axId val="186702848"/>
      </c:barChart>
      <c:catAx>
        <c:axId val="18670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6702848"/>
        <c:crosses val="autoZero"/>
        <c:auto val="1"/>
        <c:lblAlgn val="ctr"/>
        <c:lblOffset val="100"/>
        <c:noMultiLvlLbl val="0"/>
      </c:catAx>
      <c:valAx>
        <c:axId val="1867028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6701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'8.'!$C$1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'8.'!$B$12:$B$17</c:f>
              <c:strCache>
                <c:ptCount val="6"/>
                <c:pt idx="0">
                  <c:v>13.1 I+D relacionada con las cs. naturales</c:v>
                </c:pt>
                <c:pt idx="1">
                  <c:v>13.2 I+D relacionada con la ingeniería</c:v>
                </c:pt>
                <c:pt idx="2">
                  <c:v>13.3 I+D relacionada con las cs. médicas</c:v>
                </c:pt>
                <c:pt idx="3">
                  <c:v>13.4 I+D relacionada con las cs. agrícolas</c:v>
                </c:pt>
                <c:pt idx="4">
                  <c:v>13.5 I+D relacionada con las cs. sociales</c:v>
                </c:pt>
                <c:pt idx="5">
                  <c:v>13.6 I+D relacionada con las humanidades y arte</c:v>
                </c:pt>
              </c:strCache>
            </c:strRef>
          </c:cat>
          <c:val>
            <c:numRef>
              <c:f>'8.'!$C$39:$C$44</c:f>
              <c:numCache>
                <c:formatCode>#,##0</c:formatCode>
                <c:ptCount val="6"/>
                <c:pt idx="0">
                  <c:v>86756.150416200006</c:v>
                </c:pt>
                <c:pt idx="1">
                  <c:v>31766.0090366</c:v>
                </c:pt>
                <c:pt idx="2">
                  <c:v>13850.5229206</c:v>
                </c:pt>
                <c:pt idx="3">
                  <c:v>9624.8040445999995</c:v>
                </c:pt>
                <c:pt idx="4">
                  <c:v>36681.291607600004</c:v>
                </c:pt>
                <c:pt idx="5">
                  <c:v>14770.151854799999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7-4786-AA3A-66A1BE3DE297}"/>
            </c:ext>
          </c:extLst>
        </c:ser>
        <c:ser>
          <c:idx val="1"/>
          <c:order val="1"/>
          <c:tx>
            <c:strRef>
              <c:f>'8.'!$E$1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'8.'!$B$12:$B$17</c:f>
              <c:strCache>
                <c:ptCount val="6"/>
                <c:pt idx="0">
                  <c:v>13.1 I+D relacionada con las cs. naturales</c:v>
                </c:pt>
                <c:pt idx="1">
                  <c:v>13.2 I+D relacionada con la ingeniería</c:v>
                </c:pt>
                <c:pt idx="2">
                  <c:v>13.3 I+D relacionada con las cs. médicas</c:v>
                </c:pt>
                <c:pt idx="3">
                  <c:v>13.4 I+D relacionada con las cs. agrícolas</c:v>
                </c:pt>
                <c:pt idx="4">
                  <c:v>13.5 I+D relacionada con las cs. sociales</c:v>
                </c:pt>
                <c:pt idx="5">
                  <c:v>13.6 I+D relacionada con las humanidades y arte</c:v>
                </c:pt>
              </c:strCache>
            </c:strRef>
          </c:cat>
          <c:val>
            <c:numRef>
              <c:f>'8.'!$D$39:$D$44</c:f>
              <c:numCache>
                <c:formatCode>#,##0</c:formatCode>
                <c:ptCount val="6"/>
                <c:pt idx="0">
                  <c:v>90307.745377500003</c:v>
                </c:pt>
                <c:pt idx="1">
                  <c:v>33656.803152</c:v>
                </c:pt>
                <c:pt idx="2">
                  <c:v>15586.608120999999</c:v>
                </c:pt>
                <c:pt idx="3">
                  <c:v>10817.182096</c:v>
                </c:pt>
                <c:pt idx="4">
                  <c:v>40967.3008605</c:v>
                </c:pt>
                <c:pt idx="5">
                  <c:v>15173.150104000002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7-4786-AA3A-66A1BE3DE297}"/>
            </c:ext>
          </c:extLst>
        </c:ser>
        <c:ser>
          <c:idx val="2"/>
          <c:order val="2"/>
          <c:tx>
            <c:strRef>
              <c:f>'8.'!$E$29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'8.'!$B$12:$B$17</c:f>
              <c:strCache>
                <c:ptCount val="6"/>
                <c:pt idx="0">
                  <c:v>13.1 I+D relacionada con las cs. naturales</c:v>
                </c:pt>
                <c:pt idx="1">
                  <c:v>13.2 I+D relacionada con la ingeniería</c:v>
                </c:pt>
                <c:pt idx="2">
                  <c:v>13.3 I+D relacionada con las cs. médicas</c:v>
                </c:pt>
                <c:pt idx="3">
                  <c:v>13.4 I+D relacionada con las cs. agrícolas</c:v>
                </c:pt>
                <c:pt idx="4">
                  <c:v>13.5 I+D relacionada con las cs. sociales</c:v>
                </c:pt>
                <c:pt idx="5">
                  <c:v>13.6 I+D relacionada con las humanidades y arte</c:v>
                </c:pt>
              </c:strCache>
            </c:strRef>
          </c:cat>
          <c:val>
            <c:numRef>
              <c:f>'8.'!$E$39:$E$44</c:f>
              <c:numCache>
                <c:formatCode>#,##0</c:formatCode>
                <c:ptCount val="6"/>
                <c:pt idx="0">
                  <c:v>107094.83500000001</c:v>
                </c:pt>
                <c:pt idx="1">
                  <c:v>40453.421000000002</c:v>
                </c:pt>
                <c:pt idx="2">
                  <c:v>22609.526000000002</c:v>
                </c:pt>
                <c:pt idx="3">
                  <c:v>14463.621999999999</c:v>
                </c:pt>
                <c:pt idx="4">
                  <c:v>47662.17</c:v>
                </c:pt>
                <c:pt idx="5">
                  <c:v>18458.904999999999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2-914F-85D7-A56270CB72FC}"/>
            </c:ext>
          </c:extLst>
        </c:ser>
        <c:ser>
          <c:idx val="3"/>
          <c:order val="3"/>
          <c:tx>
            <c:strRef>
              <c:f>'8.'!$F$29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'8.'!$B$12:$B$17</c:f>
              <c:strCache>
                <c:ptCount val="6"/>
                <c:pt idx="0">
                  <c:v>13.1 I+D relacionada con las cs. naturales</c:v>
                </c:pt>
                <c:pt idx="1">
                  <c:v>13.2 I+D relacionada con la ingeniería</c:v>
                </c:pt>
                <c:pt idx="2">
                  <c:v>13.3 I+D relacionada con las cs. médicas</c:v>
                </c:pt>
                <c:pt idx="3">
                  <c:v>13.4 I+D relacionada con las cs. agrícolas</c:v>
                </c:pt>
                <c:pt idx="4">
                  <c:v>13.5 I+D relacionada con las cs. sociales</c:v>
                </c:pt>
                <c:pt idx="5">
                  <c:v>13.6 I+D relacionada con las humanidades y arte</c:v>
                </c:pt>
              </c:strCache>
            </c:strRef>
          </c:cat>
          <c:val>
            <c:numRef>
              <c:f>'8.'!$F$39:$F$44</c:f>
              <c:numCache>
                <c:formatCode>#,##0</c:formatCode>
                <c:ptCount val="6"/>
                <c:pt idx="0">
                  <c:v>103384.984</c:v>
                </c:pt>
                <c:pt idx="1">
                  <c:v>36368.546000000002</c:v>
                </c:pt>
                <c:pt idx="2">
                  <c:v>22921.186000000002</c:v>
                </c:pt>
                <c:pt idx="3">
                  <c:v>13725.45</c:v>
                </c:pt>
                <c:pt idx="4">
                  <c:v>47241.493000000002</c:v>
                </c:pt>
                <c:pt idx="5">
                  <c:v>19082.46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2-914F-85D7-A56270CB7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19840"/>
        <c:axId val="186425728"/>
      </c:barChart>
      <c:catAx>
        <c:axId val="18641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425728"/>
        <c:crosses val="autoZero"/>
        <c:auto val="1"/>
        <c:lblAlgn val="ctr"/>
        <c:lblOffset val="100"/>
        <c:noMultiLvlLbl val="0"/>
      </c:catAx>
      <c:valAx>
        <c:axId val="186425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641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320085470085473"/>
          <c:y val="7.2238888888888894E-2"/>
          <c:w val="0.35765517025088234"/>
          <c:h val="7.6733438883917288E-2"/>
        </c:manualLayout>
      </c:layout>
      <c:overlay val="1"/>
      <c:txPr>
        <a:bodyPr/>
        <a:lstStyle/>
        <a:p>
          <a:pPr>
            <a:defRPr sz="9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9770117318014"/>
          <c:y val="3.0412821969936596E-2"/>
          <c:w val="0.74190795048256764"/>
          <c:h val="0.91416038553375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'2.'!$A$5</c:f>
              <c:strCache>
                <c:ptCount val="1"/>
                <c:pt idx="0">
                  <c:v>GBARD (MM$ 2020)</c:v>
                </c:pt>
              </c:strCache>
            </c:strRef>
          </c:tx>
          <c:invertIfNegative val="1"/>
          <c:cat>
            <c:numRef>
              <c:f>'2.'!$B$2:$J$2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'2.'!$B$5:$J$5</c:f>
              <c:numCache>
                <c:formatCode>#,##0</c:formatCode>
                <c:ptCount val="9"/>
                <c:pt idx="0">
                  <c:v>289573.48520966363</c:v>
                </c:pt>
                <c:pt idx="1">
                  <c:v>330768.74713506672</c:v>
                </c:pt>
                <c:pt idx="2">
                  <c:v>365934.39665509999</c:v>
                </c:pt>
                <c:pt idx="3">
                  <c:v>388380.302279311</c:v>
                </c:pt>
                <c:pt idx="4">
                  <c:v>386372.88242739998</c:v>
                </c:pt>
                <c:pt idx="5">
                  <c:v>429552.41273340001</c:v>
                </c:pt>
                <c:pt idx="6">
                  <c:v>430773.54845</c:v>
                </c:pt>
                <c:pt idx="7">
                  <c:v>448319.74752399989</c:v>
                </c:pt>
                <c:pt idx="8">
                  <c:v>428484.05614000018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C-4771-95F2-01BD3897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84000"/>
        <c:axId val="135467008"/>
      </c:barChart>
      <c:lineChart>
        <c:grouping val="standard"/>
        <c:varyColors val="0"/>
        <c:ser>
          <c:idx val="2"/>
          <c:order val="1"/>
          <c:tx>
            <c:strRef>
              <c:f>'2.'!$A$8</c:f>
              <c:strCache>
                <c:ptCount val="1"/>
                <c:pt idx="0">
                  <c:v>Tasa de Crecimiento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B1C-4771-95F2-01BD38974B77}"/>
              </c:ext>
            </c:extLst>
          </c:dPt>
          <c:cat>
            <c:numRef>
              <c:f>'2.'!$B$2:$J$2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'2.'!$B$8:$J$8</c:f>
              <c:numCache>
                <c:formatCode>0.0%</c:formatCode>
                <c:ptCount val="9"/>
                <c:pt idx="1">
                  <c:v>0.1422618576268333</c:v>
                </c:pt>
                <c:pt idx="2">
                  <c:v>0.10631490981121522</c:v>
                </c:pt>
                <c:pt idx="3">
                  <c:v>6.1338605578984955E-2</c:v>
                </c:pt>
                <c:pt idx="4">
                  <c:v>-5.1686963528530024E-3</c:v>
                </c:pt>
                <c:pt idx="5">
                  <c:v>0.11175610988722411</c:v>
                </c:pt>
                <c:pt idx="6">
                  <c:v>2.8428095859815072E-3</c:v>
                </c:pt>
                <c:pt idx="7">
                  <c:v>4.0731839587491478E-2</c:v>
                </c:pt>
                <c:pt idx="8">
                  <c:v>-4.4244518546303499E-2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1C-4771-95F2-01BD3897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68928"/>
        <c:axId val="135470464"/>
      </c:lineChart>
      <c:catAx>
        <c:axId val="135584000"/>
        <c:scaling>
          <c:orientation val="minMax"/>
        </c:scaling>
        <c:delete val="1"/>
        <c:axPos val="b"/>
        <c:numFmt formatCode="General" sourceLinked="1"/>
        <c:majorTickMark val="cross"/>
        <c:minorTickMark val="cross"/>
        <c:tickLblPos val="nextTo"/>
        <c:crossAx val="135467008"/>
        <c:crosses val="autoZero"/>
        <c:auto val="1"/>
        <c:lblAlgn val="ctr"/>
        <c:lblOffset val="100"/>
        <c:noMultiLvlLbl val="1"/>
      </c:catAx>
      <c:valAx>
        <c:axId val="135467008"/>
        <c:scaling>
          <c:orientation val="minMax"/>
          <c:max val="45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GBARD, MM$ 2020</a:t>
                </a:r>
              </a:p>
            </c:rich>
          </c:tx>
          <c:overlay val="0"/>
        </c:title>
        <c:numFmt formatCode="#,##0" sourceLinked="1"/>
        <c:majorTickMark val="cross"/>
        <c:minorTickMark val="cross"/>
        <c:tickLblPos val="nextTo"/>
        <c:crossAx val="135584000"/>
        <c:crosses val="autoZero"/>
        <c:crossBetween val="between"/>
        <c:majorUnit val="100000"/>
        <c:minorUnit val="100000"/>
      </c:valAx>
      <c:catAx>
        <c:axId val="135468928"/>
        <c:scaling>
          <c:orientation val="minMax"/>
        </c:scaling>
        <c:delete val="1"/>
        <c:axPos val="b"/>
        <c:numFmt formatCode="General" sourceLinked="1"/>
        <c:majorTickMark val="cross"/>
        <c:minorTickMark val="cross"/>
        <c:tickLblPos val="nextTo"/>
        <c:crossAx val="135470464"/>
        <c:crossesAt val="0"/>
        <c:auto val="1"/>
        <c:lblAlgn val="ctr"/>
        <c:lblOffset val="100"/>
        <c:noMultiLvlLbl val="1"/>
      </c:catAx>
      <c:valAx>
        <c:axId val="135470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Tasa de variación anual, %</a:t>
                </a:r>
              </a:p>
            </c:rich>
          </c:tx>
          <c:overlay val="0"/>
        </c:title>
        <c:numFmt formatCode="0%" sourceLinked="0"/>
        <c:majorTickMark val="cross"/>
        <c:minorTickMark val="cross"/>
        <c:tickLblPos val="nextTo"/>
        <c:crossAx val="135468928"/>
        <c:crosses val="max"/>
        <c:crossBetween val="between"/>
        <c:minorUnit val="1.0000000000000002E-2"/>
      </c:valAx>
    </c:plotArea>
    <c:plotVisOnly val="1"/>
    <c:dispBlanksAs val="span"/>
    <c:showDLblsOverMax val="1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'8.'!$B$61</c:f>
              <c:strCache>
                <c:ptCount val="1"/>
                <c:pt idx="0">
                  <c:v>13.1 I+D relacionada con las cs. naturales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'8.'!$C$61:$F$61</c:f>
              <c:numCache>
                <c:formatCode>0%</c:formatCode>
                <c:ptCount val="4"/>
                <c:pt idx="0">
                  <c:v>0.43334059046653545</c:v>
                </c:pt>
                <c:pt idx="1">
                  <c:v>0.42086299611881228</c:v>
                </c:pt>
                <c:pt idx="2">
                  <c:v>0.42711085682783612</c:v>
                </c:pt>
                <c:pt idx="3">
                  <c:v>0.42593617940265383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A-5440-AA26-5EA5112AB3CA}"/>
            </c:ext>
          </c:extLst>
        </c:ser>
        <c:ser>
          <c:idx val="1"/>
          <c:order val="1"/>
          <c:tx>
            <c:strRef>
              <c:f>'8.'!$B$62</c:f>
              <c:strCache>
                <c:ptCount val="1"/>
                <c:pt idx="0">
                  <c:v>13.2 I+D relacionada con la ingeniería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'8.'!$C$62:$F$62</c:f>
              <c:numCache>
                <c:formatCode>0%</c:formatCode>
                <c:ptCount val="4"/>
                <c:pt idx="0">
                  <c:v>0.15866887876706789</c:v>
                </c:pt>
                <c:pt idx="1">
                  <c:v>0.1568514744235987</c:v>
                </c:pt>
                <c:pt idx="2">
                  <c:v>0.16133453402186024</c:v>
                </c:pt>
                <c:pt idx="3">
                  <c:v>0.14983490766152827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A-5440-AA26-5EA5112AB3CA}"/>
            </c:ext>
          </c:extLst>
        </c:ser>
        <c:ser>
          <c:idx val="2"/>
          <c:order val="2"/>
          <c:tx>
            <c:strRef>
              <c:f>'8.'!$B$63</c:f>
              <c:strCache>
                <c:ptCount val="1"/>
                <c:pt idx="0">
                  <c:v>13.3 I+D relacionada con las cs. médicas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'8.'!$C$63:$F$63</c:f>
              <c:numCache>
                <c:formatCode>0%</c:formatCode>
                <c:ptCount val="4"/>
                <c:pt idx="0">
                  <c:v>6.9182343290814491E-2</c:v>
                </c:pt>
                <c:pt idx="1">
                  <c:v>7.2638582280100186E-2</c:v>
                </c:pt>
                <c:pt idx="2">
                  <c:v>9.0170307334793115E-2</c:v>
                </c:pt>
                <c:pt idx="3">
                  <c:v>9.4433080702877356E-2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DA-5440-AA26-5EA5112AB3CA}"/>
            </c:ext>
          </c:extLst>
        </c:ser>
        <c:ser>
          <c:idx val="3"/>
          <c:order val="3"/>
          <c:tx>
            <c:strRef>
              <c:f>'8.'!$B$64</c:f>
              <c:strCache>
                <c:ptCount val="1"/>
                <c:pt idx="0">
                  <c:v>13.4 I+D relacionada con las cs. agrícolas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'8.'!$C$64:$F$64</c:f>
              <c:numCache>
                <c:formatCode>0%</c:formatCode>
                <c:ptCount val="4"/>
                <c:pt idx="0">
                  <c:v>4.8075188304261648E-2</c:v>
                </c:pt>
                <c:pt idx="1">
                  <c:v>5.0411530566453422E-2</c:v>
                </c:pt>
                <c:pt idx="2">
                  <c:v>5.7683174354056684E-2</c:v>
                </c:pt>
                <c:pt idx="3">
                  <c:v>5.6547533988160682E-2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DA-5440-AA26-5EA5112AB3CA}"/>
            </c:ext>
          </c:extLst>
        </c:ser>
        <c:ser>
          <c:idx val="4"/>
          <c:order val="4"/>
          <c:tx>
            <c:strRef>
              <c:f>'8.'!$B$65</c:f>
              <c:strCache>
                <c:ptCount val="1"/>
                <c:pt idx="0">
                  <c:v>13.5 I+D relacionada con las cs. sociales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'8.'!$C$65:$F$65</c:f>
              <c:numCache>
                <c:formatCode>0%</c:formatCode>
                <c:ptCount val="4"/>
                <c:pt idx="0">
                  <c:v>0.18322035369315309</c:v>
                </c:pt>
                <c:pt idx="1">
                  <c:v>0.19092073344294277</c:v>
                </c:pt>
                <c:pt idx="2">
                  <c:v>0.19008414486191202</c:v>
                </c:pt>
                <c:pt idx="3">
                  <c:v>0.19463040136919102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DA-5440-AA26-5EA5112AB3CA}"/>
            </c:ext>
          </c:extLst>
        </c:ser>
        <c:ser>
          <c:idx val="5"/>
          <c:order val="5"/>
          <c:tx>
            <c:strRef>
              <c:f>'8.'!$B$66</c:f>
              <c:strCache>
                <c:ptCount val="1"/>
                <c:pt idx="0">
                  <c:v>13.6 I+D relacionada con las humanidades y arte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'8.'!$C$29:$F$29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'8.'!$C$66:$F$66</c:f>
              <c:numCache>
                <c:formatCode>0%</c:formatCode>
                <c:ptCount val="4"/>
                <c:pt idx="0">
                  <c:v>7.3775822178991673E-2</c:v>
                </c:pt>
                <c:pt idx="1">
                  <c:v>7.0711735595172132E-2</c:v>
                </c:pt>
                <c:pt idx="2">
                  <c:v>7.361698259954183E-2</c:v>
                </c:pt>
                <c:pt idx="3">
                  <c:v>7.8617896875588858E-2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DA-5440-AA26-5EA5112AB3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6553088"/>
        <c:axId val="186554624"/>
      </c:barChart>
      <c:catAx>
        <c:axId val="18655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6554624"/>
        <c:crosses val="autoZero"/>
        <c:auto val="1"/>
        <c:lblAlgn val="ctr"/>
        <c:lblOffset val="100"/>
        <c:noMultiLvlLbl val="0"/>
      </c:catAx>
      <c:valAx>
        <c:axId val="18655462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655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6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03-364C-8017-F4916C5127B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03-364C-8017-F4916C5127B1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85-463D-83DA-2B2FD46BC9C8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85-463D-83DA-2B2FD46BC9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'9.'!$A$34:$A$38</c:f>
              <c:strCache>
                <c:ptCount val="5"/>
                <c:pt idx="0">
                  <c:v>ES</c:v>
                </c:pt>
                <c:pt idx="1">
                  <c:v>OE</c:v>
                </c:pt>
                <c:pt idx="2">
                  <c:v>ADM</c:v>
                </c:pt>
                <c:pt idx="3">
                  <c:v>EMP</c:v>
                </c:pt>
                <c:pt idx="4">
                  <c:v>IPSFL</c:v>
                </c:pt>
              </c:strCache>
            </c:strRef>
          </c:cat>
          <c:val>
            <c:numRef>
              <c:f>'9.'!$H$34:$H$38</c:f>
              <c:numCache>
                <c:formatCode>0.0%</c:formatCode>
                <c:ptCount val="5"/>
                <c:pt idx="0">
                  <c:v>0.62406786821340443</c:v>
                </c:pt>
                <c:pt idx="1">
                  <c:v>0.16230858229166067</c:v>
                </c:pt>
                <c:pt idx="2">
                  <c:v>0.11887598128155623</c:v>
                </c:pt>
                <c:pt idx="3">
                  <c:v>8.9121692176410375E-2</c:v>
                </c:pt>
                <c:pt idx="4">
                  <c:v>5.6258760369682888E-3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85-463D-83DA-2B2FD46BC9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C2-414B-A58D-0DA260933E7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C2-414B-A58D-0DA260933E7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C2-414B-A58D-0DA260933E7B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22-4794-961A-B74F4F4C2B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'9.'!$A$34:$A$38</c:f>
              <c:strCache>
                <c:ptCount val="5"/>
                <c:pt idx="0">
                  <c:v>ES</c:v>
                </c:pt>
                <c:pt idx="1">
                  <c:v>OE</c:v>
                </c:pt>
                <c:pt idx="2">
                  <c:v>ADM</c:v>
                </c:pt>
                <c:pt idx="3">
                  <c:v>EMP</c:v>
                </c:pt>
                <c:pt idx="4">
                  <c:v>IPSFL</c:v>
                </c:pt>
              </c:strCache>
            </c:strRef>
          </c:cat>
          <c:val>
            <c:numRef>
              <c:f>'9.'!$G$34:$G$38</c:f>
              <c:numCache>
                <c:formatCode>0.0%</c:formatCode>
                <c:ptCount val="5"/>
                <c:pt idx="0">
                  <c:v>0.60914586366469403</c:v>
                </c:pt>
                <c:pt idx="1">
                  <c:v>0.16566107461921312</c:v>
                </c:pt>
                <c:pt idx="2">
                  <c:v>0.11408971038368361</c:v>
                </c:pt>
                <c:pt idx="3">
                  <c:v>0.10439561101006745</c:v>
                </c:pt>
                <c:pt idx="4">
                  <c:v>6.7077403223418548E-3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22-4794-961A-B74F4F4C2B6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'9.'!$A$34:$A$38</c:f>
              <c:strCache>
                <c:ptCount val="5"/>
                <c:pt idx="0">
                  <c:v>ES</c:v>
                </c:pt>
                <c:pt idx="1">
                  <c:v>OE</c:v>
                </c:pt>
                <c:pt idx="2">
                  <c:v>ADM</c:v>
                </c:pt>
                <c:pt idx="3">
                  <c:v>EMP</c:v>
                </c:pt>
                <c:pt idx="4">
                  <c:v>IPSFL</c:v>
                </c:pt>
              </c:strCache>
            </c:strRef>
          </c:cat>
          <c:val>
            <c:numRef>
              <c:f>'9.'!$C$34:$C$38</c:f>
              <c:numCache>
                <c:formatCode>0.0%</c:formatCode>
                <c:ptCount val="5"/>
                <c:pt idx="0">
                  <c:v>0.77918216202929114</c:v>
                </c:pt>
                <c:pt idx="1">
                  <c:v>2.1080300999896918E-2</c:v>
                </c:pt>
                <c:pt idx="2">
                  <c:v>5.3947650123302118E-2</c:v>
                </c:pt>
                <c:pt idx="3" formatCode="0%">
                  <c:v>5.0803644350701352E-2</c:v>
                </c:pt>
                <c:pt idx="4" formatCode="0%">
                  <c:v>9.4986242496808412E-2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22-4794-961A-B74F4F4C2B6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'9.'!$A$34:$A$38</c:f>
              <c:strCache>
                <c:ptCount val="5"/>
                <c:pt idx="0">
                  <c:v>ES</c:v>
                </c:pt>
                <c:pt idx="1">
                  <c:v>OE</c:v>
                </c:pt>
                <c:pt idx="2">
                  <c:v>ADM</c:v>
                </c:pt>
                <c:pt idx="3">
                  <c:v>EMP</c:v>
                </c:pt>
                <c:pt idx="4">
                  <c:v>IPSFL</c:v>
                </c:pt>
              </c:strCache>
            </c:strRef>
          </c:cat>
          <c:val>
            <c:numRef>
              <c:f>'9.'!$D$34:$D$38</c:f>
              <c:numCache>
                <c:formatCode>0.0%</c:formatCode>
                <c:ptCount val="5"/>
                <c:pt idx="0">
                  <c:v>0.74558039490993266</c:v>
                </c:pt>
                <c:pt idx="1">
                  <c:v>2.6877194926313172E-2</c:v>
                </c:pt>
                <c:pt idx="2">
                  <c:v>5.4115316704925101E-2</c:v>
                </c:pt>
                <c:pt idx="3" formatCode="0%">
                  <c:v>7.8578038117683477E-2</c:v>
                </c:pt>
                <c:pt idx="4" formatCode="0%">
                  <c:v>9.4849055341145669E-2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2-4794-961A-B74F4F4C2B6D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'9.'!$A$34:$A$38</c:f>
              <c:strCache>
                <c:ptCount val="5"/>
                <c:pt idx="0">
                  <c:v>ES</c:v>
                </c:pt>
                <c:pt idx="1">
                  <c:v>OE</c:v>
                </c:pt>
                <c:pt idx="2">
                  <c:v>ADM</c:v>
                </c:pt>
                <c:pt idx="3">
                  <c:v>EMP</c:v>
                </c:pt>
                <c:pt idx="4">
                  <c:v>IPSFL</c:v>
                </c:pt>
              </c:strCache>
            </c:strRef>
          </c:cat>
          <c:val>
            <c:numRef>
              <c:f>'9.'!$E$34:$E$38</c:f>
              <c:numCache>
                <c:formatCode>0.0%</c:formatCode>
                <c:ptCount val="5"/>
                <c:pt idx="0">
                  <c:v>0.75944474254559768</c:v>
                </c:pt>
                <c:pt idx="1">
                  <c:v>2.2660137418369388E-2</c:v>
                </c:pt>
                <c:pt idx="2">
                  <c:v>2.6138308412798215E-2</c:v>
                </c:pt>
                <c:pt idx="3" formatCode="0%">
                  <c:v>5.7755827286128658E-2</c:v>
                </c:pt>
                <c:pt idx="4" formatCode="0%">
                  <c:v>6.6905856353633705E-2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22-4794-961A-B74F4F4C2B6D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'9.'!$A$34:$A$38</c:f>
              <c:strCache>
                <c:ptCount val="5"/>
                <c:pt idx="0">
                  <c:v>ES</c:v>
                </c:pt>
                <c:pt idx="1">
                  <c:v>OE</c:v>
                </c:pt>
                <c:pt idx="2">
                  <c:v>ADM</c:v>
                </c:pt>
                <c:pt idx="3">
                  <c:v>EMP</c:v>
                </c:pt>
                <c:pt idx="4">
                  <c:v>IPSFL</c:v>
                </c:pt>
              </c:strCache>
            </c:strRef>
          </c:cat>
          <c:val>
            <c:numRef>
              <c:f>'9.'!$F$34:$F$38</c:f>
              <c:numCache>
                <c:formatCode>0.0%</c:formatCode>
                <c:ptCount val="5"/>
                <c:pt idx="0">
                  <c:v>0.77289192715435662</c:v>
                </c:pt>
                <c:pt idx="1">
                  <c:v>7.2529977123590985E-3</c:v>
                </c:pt>
                <c:pt idx="2">
                  <c:v>2.8281860995729817E-2</c:v>
                </c:pt>
                <c:pt idx="3" formatCode="0%">
                  <c:v>6.2171938550169774E-2</c:v>
                </c:pt>
                <c:pt idx="4" formatCode="0%">
                  <c:v>5.4135726598374859E-2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22-4794-961A-B74F4F4C2B6D}"/>
            </c:ext>
          </c:extLst>
        </c:ser>
        <c:ser>
          <c:idx val="5"/>
          <c:order val="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'9.'!$A$34:$A$38</c:f>
              <c:strCache>
                <c:ptCount val="5"/>
                <c:pt idx="0">
                  <c:v>ES</c:v>
                </c:pt>
                <c:pt idx="1">
                  <c:v>OE</c:v>
                </c:pt>
                <c:pt idx="2">
                  <c:v>ADM</c:v>
                </c:pt>
                <c:pt idx="3">
                  <c:v>EMP</c:v>
                </c:pt>
                <c:pt idx="4">
                  <c:v>IPSFL</c:v>
                </c:pt>
              </c:strCache>
            </c:strRef>
          </c:cat>
          <c:val>
            <c:numRef>
              <c:f>'9.'!$G$34:$G$38</c:f>
              <c:numCache>
                <c:formatCode>0.0%</c:formatCode>
                <c:ptCount val="5"/>
                <c:pt idx="0">
                  <c:v>0.60914586366469403</c:v>
                </c:pt>
                <c:pt idx="1">
                  <c:v>0.16566107461921312</c:v>
                </c:pt>
                <c:pt idx="2">
                  <c:v>0.11408971038368361</c:v>
                </c:pt>
                <c:pt idx="3">
                  <c:v>0.10439561101006745</c:v>
                </c:pt>
                <c:pt idx="4">
                  <c:v>6.7077403223418548E-3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22-4794-961A-B74F4F4C2B6D}"/>
            </c:ext>
          </c:extLst>
        </c:ser>
        <c:ser>
          <c:idx val="6"/>
          <c:order val="6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'9.'!$A$34:$A$38</c:f>
              <c:strCache>
                <c:ptCount val="5"/>
                <c:pt idx="0">
                  <c:v>ES</c:v>
                </c:pt>
                <c:pt idx="1">
                  <c:v>OE</c:v>
                </c:pt>
                <c:pt idx="2">
                  <c:v>ADM</c:v>
                </c:pt>
                <c:pt idx="3">
                  <c:v>EMP</c:v>
                </c:pt>
                <c:pt idx="4">
                  <c:v>IPSFL</c:v>
                </c:pt>
              </c:strCache>
            </c:strRef>
          </c:cat>
          <c:val>
            <c:numRef>
              <c:f>'9.'!$H$34:$H$38</c:f>
              <c:numCache>
                <c:formatCode>0.0%</c:formatCode>
                <c:ptCount val="5"/>
                <c:pt idx="0">
                  <c:v>0.62406786821340443</c:v>
                </c:pt>
                <c:pt idx="1">
                  <c:v>0.16230858229166067</c:v>
                </c:pt>
                <c:pt idx="2">
                  <c:v>0.11887598128155623</c:v>
                </c:pt>
                <c:pt idx="3">
                  <c:v>8.9121692176410375E-2</c:v>
                </c:pt>
                <c:pt idx="4">
                  <c:v>5.6258760369682888E-3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22-4794-961A-B74F4F4C2B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5"/>
          <c:order val="0"/>
          <c:tx>
            <c:strRef>
              <c:f>'9.'!$I$2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'9.'!$A$3:$A$7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'9.'!$I$3:$I$7</c:f>
              <c:numCache>
                <c:formatCode>#,##0</c:formatCode>
                <c:ptCount val="5"/>
                <c:pt idx="0">
                  <c:v>251860.005</c:v>
                </c:pt>
                <c:pt idx="1">
                  <c:v>67424.224000000002</c:v>
                </c:pt>
                <c:pt idx="2">
                  <c:v>57767.01</c:v>
                </c:pt>
                <c:pt idx="3">
                  <c:v>37402.171000000002</c:v>
                </c:pt>
                <c:pt idx="4">
                  <c:v>8130.9080000000004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6-4B50-BDEA-4253E2D1398C}"/>
            </c:ext>
          </c:extLst>
        </c:ser>
        <c:ser>
          <c:idx val="6"/>
          <c:order val="1"/>
          <c:tx>
            <c:strRef>
              <c:f>'9.'!$J$2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'9.'!$A$3:$A$7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'9.'!$J$3:$J$7</c:f>
              <c:numCache>
                <c:formatCode>#,##0</c:formatCode>
                <c:ptCount val="5"/>
                <c:pt idx="0">
                  <c:v>259152.91800000001</c:v>
                </c:pt>
                <c:pt idx="1">
                  <c:v>65790.433000000005</c:v>
                </c:pt>
                <c:pt idx="2">
                  <c:v>55595.803</c:v>
                </c:pt>
                <c:pt idx="3">
                  <c:v>28184.940999999999</c:v>
                </c:pt>
                <c:pt idx="4">
                  <c:v>7279.8429999999998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6-4B50-BDEA-4253E2D13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16800"/>
        <c:axId val="187458688"/>
      </c:barChart>
      <c:catAx>
        <c:axId val="185916800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crossAx val="187458688"/>
        <c:crosses val="autoZero"/>
        <c:auto val="1"/>
        <c:lblAlgn val="ctr"/>
        <c:lblOffset val="100"/>
        <c:noMultiLvlLbl val="1"/>
      </c:catAx>
      <c:valAx>
        <c:axId val="187458688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crossAx val="18591680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5"/>
          <c:order val="0"/>
          <c:tx>
            <c:strRef>
              <c:f>'9.'!$B$20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'9.'!$A$21:$A$25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'9.'!$B$21:$B$25</c:f>
              <c:numCache>
                <c:formatCode>#,##0</c:formatCode>
                <c:ptCount val="5"/>
                <c:pt idx="0">
                  <c:v>205607.96960000001</c:v>
                </c:pt>
                <c:pt idx="1">
                  <c:v>18247.957200000001</c:v>
                </c:pt>
                <c:pt idx="2">
                  <c:v>15122.206</c:v>
                </c:pt>
                <c:pt idx="3">
                  <c:v>13309.4324</c:v>
                </c:pt>
                <c:pt idx="4">
                  <c:v>37286.132400000002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1-42AA-891C-F32C3F230EA8}"/>
            </c:ext>
          </c:extLst>
        </c:ser>
        <c:ser>
          <c:idx val="6"/>
          <c:order val="1"/>
          <c:tx>
            <c:strRef>
              <c:f>'9.'!$C$20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'9.'!$A$21:$A$25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'9.'!$C$21:$C$25</c:f>
              <c:numCache>
                <c:formatCode>#,##0</c:formatCode>
                <c:ptCount val="5"/>
                <c:pt idx="0">
                  <c:v>257729.44199999998</c:v>
                </c:pt>
                <c:pt idx="1">
                  <c:v>6972.7137999999995</c:v>
                </c:pt>
                <c:pt idx="2">
                  <c:v>17844.219799999999</c:v>
                </c:pt>
                <c:pt idx="3">
                  <c:v>16804.279599999998</c:v>
                </c:pt>
                <c:pt idx="4">
                  <c:v>31418.521199999999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1-42AA-891C-F32C3F230EA8}"/>
            </c:ext>
          </c:extLst>
        </c:ser>
        <c:ser>
          <c:idx val="0"/>
          <c:order val="2"/>
          <c:tx>
            <c:strRef>
              <c:f>'9.'!$D$20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'9.'!$A$21:$A$25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'9.'!$D$21:$D$25</c:f>
              <c:numCache>
                <c:formatCode>#,##0</c:formatCode>
                <c:ptCount val="5"/>
                <c:pt idx="0">
                  <c:v>272832.84632109996</c:v>
                </c:pt>
                <c:pt idx="1">
                  <c:v>9835.2661133999991</c:v>
                </c:pt>
                <c:pt idx="2">
                  <c:v>19802.607454500001</c:v>
                </c:pt>
                <c:pt idx="3">
                  <c:v>28754.336815100003</c:v>
                </c:pt>
                <c:pt idx="4">
                  <c:v>34708.447159099996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1-42AA-891C-F32C3F230EA8}"/>
            </c:ext>
          </c:extLst>
        </c:ser>
        <c:ser>
          <c:idx val="1"/>
          <c:order val="3"/>
          <c:tx>
            <c:strRef>
              <c:f>'9.'!$E$20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'9.'!$A$21:$A$25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'9.'!$E$21:$E$25</c:f>
              <c:numCache>
                <c:formatCode>#,##0</c:formatCode>
                <c:ptCount val="5"/>
                <c:pt idx="0">
                  <c:v>294953.37975329335</c:v>
                </c:pt>
                <c:pt idx="1">
                  <c:v>8800.7510524320005</c:v>
                </c:pt>
                <c:pt idx="2">
                  <c:v>10151.6041595691</c:v>
                </c:pt>
                <c:pt idx="3">
                  <c:v>22431.225741836399</c:v>
                </c:pt>
                <c:pt idx="4">
                  <c:v>25984.91680993863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1-42AA-891C-F32C3F230EA8}"/>
            </c:ext>
          </c:extLst>
        </c:ser>
        <c:ser>
          <c:idx val="2"/>
          <c:order val="4"/>
          <c:tx>
            <c:strRef>
              <c:f>'9.'!$F$20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'9.'!$A$21:$A$25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'9.'!$F$21:$F$25</c:f>
              <c:numCache>
                <c:formatCode>#,##0</c:formatCode>
                <c:ptCount val="5"/>
                <c:pt idx="0">
                  <c:v>298624.48367149354</c:v>
                </c:pt>
                <c:pt idx="1">
                  <c:v>2802.3616508691994</c:v>
                </c:pt>
                <c:pt idx="2">
                  <c:v>10927.344225490999</c:v>
                </c:pt>
                <c:pt idx="3">
                  <c:v>24021.551262357007</c:v>
                </c:pt>
                <c:pt idx="4">
                  <c:v>20916.57686624047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1-42AA-891C-F32C3F230EA8}"/>
            </c:ext>
          </c:extLst>
        </c:ser>
        <c:ser>
          <c:idx val="3"/>
          <c:order val="5"/>
          <c:tx>
            <c:strRef>
              <c:f>'9.'!$G$20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'9.'!$A$21:$A$25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'9.'!$G$21:$G$25</c:f>
              <c:numCache>
                <c:formatCode>#,##0</c:formatCode>
                <c:ptCount val="5"/>
                <c:pt idx="0">
                  <c:v>261660.24838220002</c:v>
                </c:pt>
                <c:pt idx="1">
                  <c:v>71160.161330400006</c:v>
                </c:pt>
                <c:pt idx="2">
                  <c:v>49007.5427538</c:v>
                </c:pt>
                <c:pt idx="3">
                  <c:v>44843.416226399997</c:v>
                </c:pt>
                <c:pt idx="4">
                  <c:v>2881.3279438000004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51-42AA-891C-F32C3F230EA8}"/>
            </c:ext>
          </c:extLst>
        </c:ser>
        <c:ser>
          <c:idx val="4"/>
          <c:order val="6"/>
          <c:tx>
            <c:strRef>
              <c:f>'9.'!$H$20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'9.'!$A$21:$A$25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'9.'!$H$21:$H$25</c:f>
              <c:numCache>
                <c:formatCode>#,##0</c:formatCode>
                <c:ptCount val="5"/>
                <c:pt idx="0">
                  <c:v>268831.83903799998</c:v>
                </c:pt>
                <c:pt idx="1">
                  <c:v>69918.220263499999</c:v>
                </c:pt>
                <c:pt idx="2">
                  <c:v>51208.610943000007</c:v>
                </c:pt>
                <c:pt idx="3">
                  <c:v>38391.254583499998</c:v>
                </c:pt>
                <c:pt idx="4">
                  <c:v>2423.4777630000003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51-42AA-891C-F32C3F230EA8}"/>
            </c:ext>
          </c:extLst>
        </c:ser>
        <c:ser>
          <c:idx val="7"/>
          <c:order val="7"/>
          <c:tx>
            <c:strRef>
              <c:f>'9.'!$I$20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'9.'!$A$21:$A$25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'9.'!$I$21:$I$25</c:f>
              <c:numCache>
                <c:formatCode>#,##0</c:formatCode>
                <c:ptCount val="5"/>
                <c:pt idx="0">
                  <c:v>267198.27930449997</c:v>
                </c:pt>
                <c:pt idx="1">
                  <c:v>71530.359241600003</c:v>
                </c:pt>
                <c:pt idx="2">
                  <c:v>61285.020908999999</c:v>
                </c:pt>
                <c:pt idx="3">
                  <c:v>39679.963213900002</c:v>
                </c:pt>
                <c:pt idx="4">
                  <c:v>8626.0802972000001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0-5542-B4F5-790C1955D720}"/>
            </c:ext>
          </c:extLst>
        </c:ser>
        <c:ser>
          <c:idx val="8"/>
          <c:order val="8"/>
          <c:tx>
            <c:strRef>
              <c:f>'9.'!$J$20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'9.'!$A$21:$A$25</c:f>
              <c:strCache>
                <c:ptCount val="5"/>
                <c:pt idx="0">
                  <c:v>Enseñanza Superior (ES)</c:v>
                </c:pt>
                <c:pt idx="1">
                  <c:v>Otros ejecutores (OE)</c:v>
                </c:pt>
                <c:pt idx="2">
                  <c:v>Administración Pública o Estado (ADM)</c:v>
                </c:pt>
                <c:pt idx="3">
                  <c:v>Empresas (EMP)</c:v>
                </c:pt>
                <c:pt idx="4">
                  <c:v>Instituciones Privadas Sin Fines de Lucro (IPSFL)</c:v>
                </c:pt>
              </c:strCache>
            </c:strRef>
          </c:cat>
          <c:val>
            <c:numRef>
              <c:f>'9.'!$J$21:$J$25</c:f>
              <c:numCache>
                <c:formatCode>#,##0</c:formatCode>
                <c:ptCount val="5"/>
                <c:pt idx="0">
                  <c:v>266927.50553999998</c:v>
                </c:pt>
                <c:pt idx="1">
                  <c:v>67764.145990000005</c:v>
                </c:pt>
                <c:pt idx="2">
                  <c:v>57263.677090000005</c:v>
                </c:pt>
                <c:pt idx="3">
                  <c:v>29030.489229999999</c:v>
                </c:pt>
                <c:pt idx="4">
                  <c:v>7498.2382900000002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0-5542-B4F5-790C1955D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17184"/>
        <c:axId val="187527168"/>
      </c:barChart>
      <c:catAx>
        <c:axId val="187517184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crossAx val="187527168"/>
        <c:crosses val="autoZero"/>
        <c:auto val="1"/>
        <c:lblAlgn val="ctr"/>
        <c:lblOffset val="100"/>
        <c:noMultiLvlLbl val="1"/>
      </c:catAx>
      <c:valAx>
        <c:axId val="187527168"/>
        <c:scaling>
          <c:orientation val="minMax"/>
          <c:max val="300000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crossAx val="187517184"/>
        <c:crosses val="autoZero"/>
        <c:crossBetween val="between"/>
        <c:minorUnit val="25000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613437339024214E-2"/>
          <c:y val="1.5852872773240222E-2"/>
          <c:w val="0.91412649937449408"/>
          <c:h val="0.856556270457186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'9.'!$A$34</c:f>
              <c:strCache>
                <c:ptCount val="1"/>
                <c:pt idx="0">
                  <c:v>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'9.'!$B$33:$J$33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'9.'!$B$34:$J$34</c:f>
              <c:numCache>
                <c:formatCode>0.0%</c:formatCode>
                <c:ptCount val="9"/>
                <c:pt idx="0">
                  <c:v>0.71003675853189785</c:v>
                </c:pt>
                <c:pt idx="1">
                  <c:v>0.77918216202929114</c:v>
                </c:pt>
                <c:pt idx="2">
                  <c:v>0.74558039490993266</c:v>
                </c:pt>
                <c:pt idx="3">
                  <c:v>0.75944474254559768</c:v>
                </c:pt>
                <c:pt idx="4">
                  <c:v>0.77289192715435662</c:v>
                </c:pt>
                <c:pt idx="5">
                  <c:v>0.60914586366469403</c:v>
                </c:pt>
                <c:pt idx="6">
                  <c:v>0.62406786821340443</c:v>
                </c:pt>
                <c:pt idx="7">
                  <c:v>0.59599941188541683</c:v>
                </c:pt>
                <c:pt idx="8">
                  <c:v>0.62295784805767873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C-48DA-A520-7403B1B87292}"/>
            </c:ext>
          </c:extLst>
        </c:ser>
        <c:ser>
          <c:idx val="1"/>
          <c:order val="1"/>
          <c:tx>
            <c:strRef>
              <c:f>'9.'!$A$35</c:f>
              <c:strCache>
                <c:ptCount val="1"/>
                <c:pt idx="0">
                  <c:v>OE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'9.'!$B$33:$J$33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'9.'!$B$35:$J$35</c:f>
              <c:numCache>
                <c:formatCode>0.0%</c:formatCode>
                <c:ptCount val="9"/>
                <c:pt idx="0">
                  <c:v>6.3016625305543639E-2</c:v>
                </c:pt>
                <c:pt idx="1">
                  <c:v>2.1080300999896918E-2</c:v>
                </c:pt>
                <c:pt idx="2">
                  <c:v>2.6877194926313172E-2</c:v>
                </c:pt>
                <c:pt idx="3">
                  <c:v>2.2660137418369388E-2</c:v>
                </c:pt>
                <c:pt idx="4">
                  <c:v>7.2529977123590985E-3</c:v>
                </c:pt>
                <c:pt idx="5">
                  <c:v>0.16566107461921312</c:v>
                </c:pt>
                <c:pt idx="6">
                  <c:v>0.16230858229166067</c:v>
                </c:pt>
                <c:pt idx="7">
                  <c:v>0.15955212043623446</c:v>
                </c:pt>
                <c:pt idx="8">
                  <c:v>0.15814858223769987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C-48DA-A520-7403B1B87292}"/>
            </c:ext>
          </c:extLst>
        </c:ser>
        <c:ser>
          <c:idx val="2"/>
          <c:order val="2"/>
          <c:tx>
            <c:strRef>
              <c:f>'9.'!$A$36</c:f>
              <c:strCache>
                <c:ptCount val="1"/>
                <c:pt idx="0">
                  <c:v>ADM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'9.'!$B$33:$J$33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'9.'!$B$36:$J$36</c:f>
              <c:numCache>
                <c:formatCode>0.0%</c:formatCode>
                <c:ptCount val="9"/>
                <c:pt idx="0">
                  <c:v>5.2222305151792214E-2</c:v>
                </c:pt>
                <c:pt idx="1">
                  <c:v>5.3947650123302118E-2</c:v>
                </c:pt>
                <c:pt idx="2">
                  <c:v>5.4115316704925101E-2</c:v>
                </c:pt>
                <c:pt idx="3">
                  <c:v>2.6138308412798215E-2</c:v>
                </c:pt>
                <c:pt idx="4">
                  <c:v>2.8281860995729817E-2</c:v>
                </c:pt>
                <c:pt idx="5">
                  <c:v>0.11408971038368361</c:v>
                </c:pt>
                <c:pt idx="6">
                  <c:v>0.11887598128155623</c:v>
                </c:pt>
                <c:pt idx="7">
                  <c:v>0.13669936989947648</c:v>
                </c:pt>
                <c:pt idx="8">
                  <c:v>0.13364249210544732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C-48DA-A520-7403B1B87292}"/>
            </c:ext>
          </c:extLst>
        </c:ser>
        <c:ser>
          <c:idx val="3"/>
          <c:order val="3"/>
          <c:tx>
            <c:strRef>
              <c:f>'9.'!$A$37</c:f>
              <c:strCache>
                <c:ptCount val="1"/>
                <c:pt idx="0">
                  <c:v>EMP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'9.'!$B$33:$J$33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'9.'!$B$37:$J$37</c:f>
              <c:numCache>
                <c:formatCode>0%</c:formatCode>
                <c:ptCount val="9"/>
                <c:pt idx="0">
                  <c:v>4.5962159237213814E-2</c:v>
                </c:pt>
                <c:pt idx="1">
                  <c:v>5.0803644350701352E-2</c:v>
                </c:pt>
                <c:pt idx="2">
                  <c:v>7.8578038117683477E-2</c:v>
                </c:pt>
                <c:pt idx="3">
                  <c:v>5.7755827286128658E-2</c:v>
                </c:pt>
                <c:pt idx="4">
                  <c:v>6.2171938550169774E-2</c:v>
                </c:pt>
                <c:pt idx="5" formatCode="0.0%">
                  <c:v>0.10439561101006745</c:v>
                </c:pt>
                <c:pt idx="6" formatCode="0.0%">
                  <c:v>8.9121692176410375E-2</c:v>
                </c:pt>
                <c:pt idx="7" formatCode="0.0%">
                  <c:v>8.8508185010310769E-2</c:v>
                </c:pt>
                <c:pt idx="8" formatCode="0.0%">
                  <c:v>6.7751620658937126E-2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C-48DA-A520-7403B1B87292}"/>
            </c:ext>
          </c:extLst>
        </c:ser>
        <c:ser>
          <c:idx val="4"/>
          <c:order val="4"/>
          <c:tx>
            <c:strRef>
              <c:f>'9.'!$A$38</c:f>
              <c:strCache>
                <c:ptCount val="1"/>
                <c:pt idx="0">
                  <c:v>IPSFL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'9.'!$B$33:$J$33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'9.'!$B$38:$J$38</c:f>
              <c:numCache>
                <c:formatCode>0%</c:formatCode>
                <c:ptCount val="9"/>
                <c:pt idx="0">
                  <c:v>0.12876215177355252</c:v>
                </c:pt>
                <c:pt idx="1">
                  <c:v>9.4986242496808412E-2</c:v>
                </c:pt>
                <c:pt idx="2">
                  <c:v>9.4849055341145669E-2</c:v>
                </c:pt>
                <c:pt idx="3">
                  <c:v>6.6905856353633705E-2</c:v>
                </c:pt>
                <c:pt idx="4">
                  <c:v>5.4135726598374859E-2</c:v>
                </c:pt>
                <c:pt idx="5" formatCode="0.0%">
                  <c:v>6.7077403223418548E-3</c:v>
                </c:pt>
                <c:pt idx="6" formatCode="0.0%">
                  <c:v>5.6258760369682888E-3</c:v>
                </c:pt>
                <c:pt idx="7" formatCode="0.0%">
                  <c:v>1.9240912768561373E-2</c:v>
                </c:pt>
                <c:pt idx="8" formatCode="0.0%">
                  <c:v>1.7499456940236944E-2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0C-48DA-A520-7403B1B872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7578624"/>
        <c:axId val="187604992"/>
      </c:barChart>
      <c:catAx>
        <c:axId val="1875786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7604992"/>
        <c:crosses val="autoZero"/>
        <c:auto val="1"/>
        <c:lblAlgn val="ctr"/>
        <c:lblOffset val="100"/>
        <c:noMultiLvlLbl val="0"/>
      </c:catAx>
      <c:valAx>
        <c:axId val="187604992"/>
        <c:scaling>
          <c:orientation val="minMax"/>
          <c:max val="1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87578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616822429906542E-2"/>
          <c:y val="0.93980385381414466"/>
          <c:w val="0.96853582554517126"/>
          <c:h val="5.163051603537672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70227920227918E-2"/>
          <c:y val="4.8506944444444443E-2"/>
          <c:w val="0.893022792022792"/>
          <c:h val="0.871927430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'10.'!$B$10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'10.'!$A$11:$A$12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'10.'!$B$11:$B$12</c:f>
              <c:numCache>
                <c:formatCode>#,##0</c:formatCode>
                <c:ptCount val="2"/>
                <c:pt idx="0">
                  <c:v>254181.38800000001</c:v>
                </c:pt>
                <c:pt idx="1">
                  <c:v>35392.311000000002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A-4436-85F1-7C5560C07184}"/>
            </c:ext>
          </c:extLst>
        </c:ser>
        <c:ser>
          <c:idx val="1"/>
          <c:order val="1"/>
          <c:tx>
            <c:strRef>
              <c:f>'10.'!$C$10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'10.'!$A$11:$A$12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'10.'!$C$11:$C$12</c:f>
              <c:numCache>
                <c:formatCode>#,##0</c:formatCode>
                <c:ptCount val="2"/>
                <c:pt idx="0">
                  <c:v>290357.37699999998</c:v>
                </c:pt>
                <c:pt idx="1">
                  <c:v>40412.101999999999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A-4436-85F1-7C5560C07184}"/>
            </c:ext>
          </c:extLst>
        </c:ser>
        <c:ser>
          <c:idx val="2"/>
          <c:order val="2"/>
          <c:tx>
            <c:strRef>
              <c:f>'10.'!$D$10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'10.'!$A$11:$A$12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'10.'!$D$11:$D$12</c:f>
              <c:numCache>
                <c:formatCode>#,##0</c:formatCode>
                <c:ptCount val="2"/>
                <c:pt idx="0">
                  <c:v>322906.11499999999</c:v>
                </c:pt>
                <c:pt idx="1">
                  <c:v>43027.932000000001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A-4436-85F1-7C5560C07184}"/>
            </c:ext>
          </c:extLst>
        </c:ser>
        <c:ser>
          <c:idx val="3"/>
          <c:order val="3"/>
          <c:tx>
            <c:strRef>
              <c:f>'10.'!$E$10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'10.'!$A$11:$A$12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'10.'!$E$11:$E$12</c:f>
              <c:numCache>
                <c:formatCode>#,##0</c:formatCode>
                <c:ptCount val="2"/>
                <c:pt idx="0">
                  <c:v>349895.49099999998</c:v>
                </c:pt>
                <c:pt idx="1">
                  <c:v>38484.813999999998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1A-4436-85F1-7C5560C07184}"/>
            </c:ext>
          </c:extLst>
        </c:ser>
        <c:ser>
          <c:idx val="4"/>
          <c:order val="4"/>
          <c:tx>
            <c:strRef>
              <c:f>'10.'!$F$10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'10.'!$A$11:$A$12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'10.'!$F$11:$F$12</c:f>
              <c:numCache>
                <c:formatCode>#,##0</c:formatCode>
                <c:ptCount val="2"/>
                <c:pt idx="0">
                  <c:v>346662.935</c:v>
                </c:pt>
                <c:pt idx="1">
                  <c:v>39710.288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1A-4436-85F1-7C5560C07184}"/>
            </c:ext>
          </c:extLst>
        </c:ser>
        <c:ser>
          <c:idx val="5"/>
          <c:order val="5"/>
          <c:tx>
            <c:strRef>
              <c:f>'10.'!$G$10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'10.'!$A$11:$A$12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'10.'!$G$11:$G$12</c:f>
              <c:numCache>
                <c:formatCode>#,##0</c:formatCode>
                <c:ptCount val="2"/>
                <c:pt idx="0">
                  <c:v>392811.01699999999</c:v>
                </c:pt>
                <c:pt idx="1">
                  <c:v>36735.142999999996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1A-4436-85F1-7C5560C07184}"/>
            </c:ext>
          </c:extLst>
        </c:ser>
        <c:ser>
          <c:idx val="6"/>
          <c:order val="6"/>
          <c:tx>
            <c:strRef>
              <c:f>'10.'!$H$10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'10.'!$A$11:$A$12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'10.'!$H$11:$H$12</c:f>
              <c:numCache>
                <c:formatCode>#,##0</c:formatCode>
                <c:ptCount val="2"/>
                <c:pt idx="0">
                  <c:v>396107.89199999999</c:v>
                </c:pt>
                <c:pt idx="1">
                  <c:v>34650.474000000002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1A-4436-85F1-7C5560C07184}"/>
            </c:ext>
          </c:extLst>
        </c:ser>
        <c:ser>
          <c:idx val="7"/>
          <c:order val="7"/>
          <c:tx>
            <c:strRef>
              <c:f>'10.'!$I$10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'10.'!$A$11:$A$12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'10.'!$I$11:$I$12</c:f>
              <c:numCache>
                <c:formatCode>#,##0</c:formatCode>
                <c:ptCount val="2"/>
                <c:pt idx="0">
                  <c:v>412268.40399999998</c:v>
                </c:pt>
                <c:pt idx="1">
                  <c:v>36051.298999999999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F-1542-97AF-E1BC34A41A94}"/>
            </c:ext>
          </c:extLst>
        </c:ser>
        <c:ser>
          <c:idx val="8"/>
          <c:order val="8"/>
          <c:tx>
            <c:strRef>
              <c:f>'10.'!$J$10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'10.'!$A$11:$A$12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'10.'!$J$11:$J$12</c:f>
              <c:numCache>
                <c:formatCode>#,##0</c:formatCode>
                <c:ptCount val="2"/>
                <c:pt idx="0">
                  <c:v>395654.8</c:v>
                </c:pt>
                <c:pt idx="1">
                  <c:v>32829.256000000001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F-1542-97AF-E1BC34A4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67232"/>
        <c:axId val="186768768"/>
      </c:barChart>
      <c:catAx>
        <c:axId val="18676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186768768"/>
        <c:crosses val="autoZero"/>
        <c:auto val="1"/>
        <c:lblAlgn val="ctr"/>
        <c:lblOffset val="100"/>
        <c:noMultiLvlLbl val="0"/>
      </c:catAx>
      <c:valAx>
        <c:axId val="186768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6767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903810541310542"/>
          <c:y val="4.7221180555555554E-2"/>
          <c:w val="0.70986146723646737"/>
          <c:h val="7.0332986111111107E-2"/>
        </c:manualLayout>
      </c:layout>
      <c:overlay val="0"/>
      <c:txPr>
        <a:bodyPr/>
        <a:lstStyle/>
        <a:p>
          <a:pPr>
            <a:defRPr sz="900"/>
          </a:pPr>
          <a:endParaRPr lang="es-CL"/>
        </a:p>
      </c:txPr>
    </c:legend>
    <c:plotVisOnly val="1"/>
    <c:dispBlanksAs val="gap"/>
    <c:showDLblsOverMax val="0"/>
  </c:chart>
  <c:spPr>
    <a:ln w="12700">
      <a:solidFill>
        <a:schemeClr val="accent1">
          <a:lumMod val="75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'10.'!$A$17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'10.'!$B$16:$J$16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'10.'!$B$17:$J$17</c:f>
              <c:numCache>
                <c:formatCode>0%</c:formatCode>
                <c:ptCount val="9"/>
                <c:pt idx="0" formatCode="0.0%">
                  <c:v>0.87777788200988061</c:v>
                </c:pt>
                <c:pt idx="1">
                  <c:v>0.87782396827711384</c:v>
                </c:pt>
                <c:pt idx="2">
                  <c:v>0.88241615629261827</c:v>
                </c:pt>
                <c:pt idx="3">
                  <c:v>0.90090946081839052</c:v>
                </c:pt>
                <c:pt idx="4">
                  <c:v>0.89722298006380874</c:v>
                </c:pt>
                <c:pt idx="5">
                  <c:v>0.91446525914456833</c:v>
                </c:pt>
                <c:pt idx="6">
                  <c:v>0.91952727013343771</c:v>
                </c:pt>
                <c:pt idx="7">
                  <c:v>0.91958573578681646</c:v>
                </c:pt>
                <c:pt idx="8" formatCode="0.0%">
                  <c:v>0.92338278297740539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C-7C4A-A92F-6B698481A326}"/>
            </c:ext>
          </c:extLst>
        </c:ser>
        <c:ser>
          <c:idx val="1"/>
          <c:order val="1"/>
          <c:tx>
            <c:strRef>
              <c:f>'10.'!$A$18</c:f>
              <c:strCache>
                <c:ptCount val="1"/>
                <c:pt idx="0">
                  <c:v>Extranjero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'10.'!$B$16:$J$16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'10.'!$B$18:$J$18</c:f>
              <c:numCache>
                <c:formatCode>0%</c:formatCode>
                <c:ptCount val="9"/>
                <c:pt idx="0" formatCode="0.0%">
                  <c:v>0.12222211799011944</c:v>
                </c:pt>
                <c:pt idx="1">
                  <c:v>0.12217603172288612</c:v>
                </c:pt>
                <c:pt idx="2">
                  <c:v>0.11758384370738173</c:v>
                </c:pt>
                <c:pt idx="3">
                  <c:v>9.9090539181609441E-2</c:v>
                </c:pt>
                <c:pt idx="4">
                  <c:v>0.1027770199361913</c:v>
                </c:pt>
                <c:pt idx="5">
                  <c:v>8.5519526408709981E-2</c:v>
                </c:pt>
                <c:pt idx="6">
                  <c:v>8.0437821426599318E-2</c:v>
                </c:pt>
                <c:pt idx="7" formatCode="0.0%">
                  <c:v>8.0414264213183609E-2</c:v>
                </c:pt>
                <c:pt idx="8" formatCode="0.0%">
                  <c:v>7.6617217022594622E-2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C-7C4A-A92F-6B698481A3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6861440"/>
        <c:axId val="186862592"/>
      </c:barChart>
      <c:catAx>
        <c:axId val="18686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6862592"/>
        <c:crosses val="autoZero"/>
        <c:auto val="1"/>
        <c:lblAlgn val="ctr"/>
        <c:lblOffset val="100"/>
        <c:noMultiLvlLbl val="0"/>
      </c:catAx>
      <c:valAx>
        <c:axId val="186862592"/>
        <c:scaling>
          <c:orientation val="minMax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68614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454019567097625"/>
          <c:y val="1.4543339150668994E-2"/>
          <c:w val="0.51271606741026132"/>
          <c:h val="0.97076307869893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'11.'!$F$2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'11.'!$A$3:$A$17</c:f>
              <c:strCache>
                <c:ptCount val="15"/>
                <c:pt idx="0">
                  <c:v>Acceso a información Electrónica para C&amp;T</c:v>
                </c:pt>
                <c:pt idx="1">
                  <c:v>Apoyo Complementario para Estudiantes de Postgrado</c:v>
                </c:pt>
                <c:pt idx="2">
                  <c:v>Becas Chile</c:v>
                </c:pt>
                <c:pt idx="3">
                  <c:v>Becas Nacionales Postgrado</c:v>
                </c:pt>
                <c:pt idx="4">
                  <c:v>Cooperación Internacional</c:v>
                </c:pt>
                <c:pt idx="5">
                  <c:v>FONDECYT</c:v>
                </c:pt>
                <c:pt idx="6">
                  <c:v>FONDEF</c:v>
                </c:pt>
                <c:pt idx="7">
                  <c:v>FONDEQUIP</c:v>
                </c:pt>
                <c:pt idx="8">
                  <c:v>Fondo Publicaciones Científicas</c:v>
                </c:pt>
                <c:pt idx="9">
                  <c:v>Pluralismo en el Sistema Informativo Nacional</c:v>
                </c:pt>
                <c:pt idx="10">
                  <c:v>Programa Científicos de Nivel Internacional</c:v>
                </c:pt>
                <c:pt idx="11">
                  <c:v>Programa de Inserción de Investigadores</c:v>
                </c:pt>
                <c:pt idx="12">
                  <c:v>Programa de Investigación Asociativa</c:v>
                </c:pt>
                <c:pt idx="13">
                  <c:v>Programa en Minería Virtuosa, Inclusiva y Sostenida</c:v>
                </c:pt>
                <c:pt idx="14">
                  <c:v>Programas Regionales de Investigación Científica y Tecnológica</c:v>
                </c:pt>
              </c:strCache>
            </c:strRef>
          </c:cat>
          <c:val>
            <c:numRef>
              <c:f>'11.'!$F$3:$F$17</c:f>
              <c:numCache>
                <c:formatCode>#,##0</c:formatCode>
                <c:ptCount val="15"/>
                <c:pt idx="0">
                  <c:v>3665.0293975016457</c:v>
                </c:pt>
                <c:pt idx="1">
                  <c:v>300.38574335656494</c:v>
                </c:pt>
                <c:pt idx="2">
                  <c:v>36219.651888596789</c:v>
                </c:pt>
                <c:pt idx="3">
                  <c:v>34595.939839330065</c:v>
                </c:pt>
                <c:pt idx="4">
                  <c:v>4596.8690425593049</c:v>
                </c:pt>
                <c:pt idx="5">
                  <c:v>137528.97104660032</c:v>
                </c:pt>
                <c:pt idx="6">
                  <c:v>21967.350741166614</c:v>
                </c:pt>
                <c:pt idx="7">
                  <c:v>5865.5257853293524</c:v>
                </c:pt>
                <c:pt idx="8">
                  <c:v>60.798160075472993</c:v>
                </c:pt>
                <c:pt idx="9">
                  <c:v>123.20169710552098</c:v>
                </c:pt>
                <c:pt idx="10">
                  <c:v>659.9315990047769</c:v>
                </c:pt>
                <c:pt idx="11">
                  <c:v>4501.5896386601999</c:v>
                </c:pt>
                <c:pt idx="12">
                  <c:v>29341.981559910822</c:v>
                </c:pt>
                <c:pt idx="13">
                  <c:v>2739.3194759596645</c:v>
                </c:pt>
                <c:pt idx="14">
                  <c:v>4428.6221579788889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E-434A-86D0-65DBF24392D7}"/>
            </c:ext>
          </c:extLst>
        </c:ser>
        <c:ser>
          <c:idx val="1"/>
          <c:order val="1"/>
          <c:tx>
            <c:strRef>
              <c:f>'11.'!$G$2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'11.'!$A$3:$A$17</c:f>
              <c:strCache>
                <c:ptCount val="15"/>
                <c:pt idx="0">
                  <c:v>Acceso a información Electrónica para C&amp;T</c:v>
                </c:pt>
                <c:pt idx="1">
                  <c:v>Apoyo Complementario para Estudiantes de Postgrado</c:v>
                </c:pt>
                <c:pt idx="2">
                  <c:v>Becas Chile</c:v>
                </c:pt>
                <c:pt idx="3">
                  <c:v>Becas Nacionales Postgrado</c:v>
                </c:pt>
                <c:pt idx="4">
                  <c:v>Cooperación Internacional</c:v>
                </c:pt>
                <c:pt idx="5">
                  <c:v>FONDECYT</c:v>
                </c:pt>
                <c:pt idx="6">
                  <c:v>FONDEF</c:v>
                </c:pt>
                <c:pt idx="7">
                  <c:v>FONDEQUIP</c:v>
                </c:pt>
                <c:pt idx="8">
                  <c:v>Fondo Publicaciones Científicas</c:v>
                </c:pt>
                <c:pt idx="9">
                  <c:v>Pluralismo en el Sistema Informativo Nacional</c:v>
                </c:pt>
                <c:pt idx="10">
                  <c:v>Programa Científicos de Nivel Internacional</c:v>
                </c:pt>
                <c:pt idx="11">
                  <c:v>Programa de Inserción de Investigadores</c:v>
                </c:pt>
                <c:pt idx="12">
                  <c:v>Programa de Investigación Asociativa</c:v>
                </c:pt>
                <c:pt idx="13">
                  <c:v>Programa en Minería Virtuosa, Inclusiva y Sostenida</c:v>
                </c:pt>
                <c:pt idx="14">
                  <c:v>Programas Regionales de Investigación Científica y Tecnológica</c:v>
                </c:pt>
              </c:strCache>
            </c:strRef>
          </c:cat>
          <c:val>
            <c:numRef>
              <c:f>'11.'!$G$3:$G$17</c:f>
              <c:numCache>
                <c:formatCode>#,##0</c:formatCode>
                <c:ptCount val="15"/>
                <c:pt idx="0">
                  <c:v>3765.1718404566</c:v>
                </c:pt>
                <c:pt idx="1">
                  <c:v>225.52069867919997</c:v>
                </c:pt>
                <c:pt idx="2">
                  <c:v>34020.789221831401</c:v>
                </c:pt>
                <c:pt idx="3">
                  <c:v>35635.502098528195</c:v>
                </c:pt>
                <c:pt idx="4">
                  <c:v>6815.3994832248</c:v>
                </c:pt>
                <c:pt idx="5">
                  <c:v>137448.48406679818</c:v>
                </c:pt>
                <c:pt idx="6">
                  <c:v>21967.189640180997</c:v>
                </c:pt>
                <c:pt idx="7">
                  <c:v>5846.0440604543992</c:v>
                </c:pt>
                <c:pt idx="8">
                  <c:v>53.083158451199992</c:v>
                </c:pt>
                <c:pt idx="9">
                  <c:v>77.057005336199992</c:v>
                </c:pt>
                <c:pt idx="10">
                  <c:v>656.81374171139998</c:v>
                </c:pt>
                <c:pt idx="11">
                  <c:v>5571.0343755107997</c:v>
                </c:pt>
                <c:pt idx="12">
                  <c:v>30466.629684815398</c:v>
                </c:pt>
                <c:pt idx="13">
                  <c:v>2157.3447097481999</c:v>
                </c:pt>
                <c:pt idx="14">
                  <c:v>4436.7465055553994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2E-434A-86D0-65DBF24392D7}"/>
            </c:ext>
          </c:extLst>
        </c:ser>
        <c:ser>
          <c:idx val="2"/>
          <c:order val="2"/>
          <c:tx>
            <c:strRef>
              <c:f>'11.'!$H$2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'11.'!$A$3:$A$17</c:f>
              <c:strCache>
                <c:ptCount val="15"/>
                <c:pt idx="0">
                  <c:v>Acceso a información Electrónica para C&amp;T</c:v>
                </c:pt>
                <c:pt idx="1">
                  <c:v>Apoyo Complementario para Estudiantes de Postgrado</c:v>
                </c:pt>
                <c:pt idx="2">
                  <c:v>Becas Chile</c:v>
                </c:pt>
                <c:pt idx="3">
                  <c:v>Becas Nacionales Postgrado</c:v>
                </c:pt>
                <c:pt idx="4">
                  <c:v>Cooperación Internacional</c:v>
                </c:pt>
                <c:pt idx="5">
                  <c:v>FONDECYT</c:v>
                </c:pt>
                <c:pt idx="6">
                  <c:v>FONDEF</c:v>
                </c:pt>
                <c:pt idx="7">
                  <c:v>FONDEQUIP</c:v>
                </c:pt>
                <c:pt idx="8">
                  <c:v>Fondo Publicaciones Científicas</c:v>
                </c:pt>
                <c:pt idx="9">
                  <c:v>Pluralismo en el Sistema Informativo Nacional</c:v>
                </c:pt>
                <c:pt idx="10">
                  <c:v>Programa Científicos de Nivel Internacional</c:v>
                </c:pt>
                <c:pt idx="11">
                  <c:v>Programa de Inserción de Investigadores</c:v>
                </c:pt>
                <c:pt idx="12">
                  <c:v>Programa de Investigación Asociativa</c:v>
                </c:pt>
                <c:pt idx="13">
                  <c:v>Programa en Minería Virtuosa, Inclusiva y Sostenida</c:v>
                </c:pt>
                <c:pt idx="14">
                  <c:v>Programas Regionales de Investigación Científica y Tecnológica</c:v>
                </c:pt>
              </c:strCache>
            </c:strRef>
          </c:cat>
          <c:val>
            <c:numRef>
              <c:f>'11.'!$H$3:$H$17</c:f>
              <c:numCache>
                <c:formatCode>#,##0</c:formatCode>
                <c:ptCount val="15"/>
                <c:pt idx="0">
                  <c:v>3636.0066564999997</c:v>
                </c:pt>
                <c:pt idx="1">
                  <c:v>261.18191009999998</c:v>
                </c:pt>
                <c:pt idx="2">
                  <c:v>33992.739295300002</c:v>
                </c:pt>
                <c:pt idx="3">
                  <c:v>37235.8236015</c:v>
                </c:pt>
                <c:pt idx="4">
                  <c:v>4547.4173593000005</c:v>
                </c:pt>
                <c:pt idx="5">
                  <c:v>137766.712906</c:v>
                </c:pt>
                <c:pt idx="6">
                  <c:v>20923.3954963</c:v>
                </c:pt>
                <c:pt idx="7">
                  <c:v>5689.4602957999996</c:v>
                </c:pt>
                <c:pt idx="8">
                  <c:v>60.510553299999998</c:v>
                </c:pt>
                <c:pt idx="9">
                  <c:v>72.713025099999996</c:v>
                </c:pt>
                <c:pt idx="10">
                  <c:v>655.37097499999993</c:v>
                </c:pt>
                <c:pt idx="11">
                  <c:v>5343.7182902999994</c:v>
                </c:pt>
                <c:pt idx="12">
                  <c:v>29618.439598000001</c:v>
                </c:pt>
                <c:pt idx="13">
                  <c:v>1060.5562683999999</c:v>
                </c:pt>
                <c:pt idx="14">
                  <c:v>3416.3557986999999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6-0445-A4F3-68EA82E5BC49}"/>
            </c:ext>
          </c:extLst>
        </c:ser>
        <c:ser>
          <c:idx val="3"/>
          <c:order val="3"/>
          <c:tx>
            <c:strRef>
              <c:f>'11.'!$I$2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'11.'!$A$3:$A$17</c:f>
              <c:strCache>
                <c:ptCount val="15"/>
                <c:pt idx="0">
                  <c:v>Acceso a información Electrónica para C&amp;T</c:v>
                </c:pt>
                <c:pt idx="1">
                  <c:v>Apoyo Complementario para Estudiantes de Postgrado</c:v>
                </c:pt>
                <c:pt idx="2">
                  <c:v>Becas Chile</c:v>
                </c:pt>
                <c:pt idx="3">
                  <c:v>Becas Nacionales Postgrado</c:v>
                </c:pt>
                <c:pt idx="4">
                  <c:v>Cooperación Internacional</c:v>
                </c:pt>
                <c:pt idx="5">
                  <c:v>FONDECYT</c:v>
                </c:pt>
                <c:pt idx="6">
                  <c:v>FONDEF</c:v>
                </c:pt>
                <c:pt idx="7">
                  <c:v>FONDEQUIP</c:v>
                </c:pt>
                <c:pt idx="8">
                  <c:v>Fondo Publicaciones Científicas</c:v>
                </c:pt>
                <c:pt idx="9">
                  <c:v>Pluralismo en el Sistema Informativo Nacional</c:v>
                </c:pt>
                <c:pt idx="10">
                  <c:v>Programa Científicos de Nivel Internacional</c:v>
                </c:pt>
                <c:pt idx="11">
                  <c:v>Programa de Inserción de Investigadores</c:v>
                </c:pt>
                <c:pt idx="12">
                  <c:v>Programa de Investigación Asociativa</c:v>
                </c:pt>
                <c:pt idx="13">
                  <c:v>Programa en Minería Virtuosa, Inclusiva y Sostenida</c:v>
                </c:pt>
                <c:pt idx="14">
                  <c:v>Programas Regionales de Investigación Científica y Tecnológica</c:v>
                </c:pt>
              </c:strCache>
            </c:strRef>
          </c:cat>
          <c:val>
            <c:numRef>
              <c:f>'11.'!$I$3:$I$17</c:f>
              <c:numCache>
                <c:formatCode>#,##0</c:formatCode>
                <c:ptCount val="15"/>
                <c:pt idx="0">
                  <c:v>3851.4676700000005</c:v>
                </c:pt>
                <c:pt idx="1">
                  <c:v>252.7723</c:v>
                </c:pt>
                <c:pt idx="2">
                  <c:v>32777.9372</c:v>
                </c:pt>
                <c:pt idx="3">
                  <c:v>34690.553469999999</c:v>
                </c:pt>
                <c:pt idx="4">
                  <c:v>4391.9107300000005</c:v>
                </c:pt>
                <c:pt idx="5">
                  <c:v>137280.89054000002</c:v>
                </c:pt>
                <c:pt idx="6">
                  <c:v>24309.69023</c:v>
                </c:pt>
                <c:pt idx="7">
                  <c:v>5489.0718800000004</c:v>
                </c:pt>
                <c:pt idx="8">
                  <c:v>39.566420000000001</c:v>
                </c:pt>
                <c:pt idx="9">
                  <c:v>72.713880000000003</c:v>
                </c:pt>
                <c:pt idx="10">
                  <c:v>651.4235000000001</c:v>
                </c:pt>
                <c:pt idx="11">
                  <c:v>6998.8438200000001</c:v>
                </c:pt>
                <c:pt idx="12">
                  <c:v>29306.108990000001</c:v>
                </c:pt>
                <c:pt idx="13">
                  <c:v>2203.6716100000003</c:v>
                </c:pt>
                <c:pt idx="14">
                  <c:v>3749.9086400000001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6-0445-A4F3-68EA82E5B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21632"/>
        <c:axId val="186831616"/>
      </c:barChart>
      <c:catAx>
        <c:axId val="186821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6831616"/>
        <c:crosses val="autoZero"/>
        <c:auto val="1"/>
        <c:lblAlgn val="ctr"/>
        <c:lblOffset val="100"/>
        <c:noMultiLvlLbl val="0"/>
      </c:catAx>
      <c:valAx>
        <c:axId val="186831616"/>
        <c:scaling>
          <c:orientation val="minMax"/>
          <c:max val="14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86821632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40386061525485"/>
          <c:y val="3.1995346131471786E-2"/>
          <c:w val="0.68040339029285934"/>
          <c:h val="0.895137715115453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'11.'!$R$2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'11.'!$K$3:$K$6</c:f>
              <c:strCache>
                <c:ptCount val="4"/>
                <c:pt idx="0">
                  <c:v>Transferencia Tecnológica</c:v>
                </c:pt>
                <c:pt idx="1">
                  <c:v>Innovación Empresarial (Innova Chile)</c:v>
                </c:pt>
                <c:pt idx="2">
                  <c:v>Instituto de Fomento Pesquero (CTF)</c:v>
                </c:pt>
                <c:pt idx="3">
                  <c:v>Ley de Incentivo Tributario a la I+D</c:v>
                </c:pt>
              </c:strCache>
            </c:strRef>
          </c:cat>
          <c:val>
            <c:numRef>
              <c:f>'11.'!$R$3:$R$6</c:f>
              <c:numCache>
                <c:formatCode>#,##0</c:formatCode>
                <c:ptCount val="4"/>
                <c:pt idx="0">
                  <c:v>22082.100832718999</c:v>
                </c:pt>
                <c:pt idx="1">
                  <c:v>16650.857114819999</c:v>
                </c:pt>
                <c:pt idx="2">
                  <c:v>934.52541253815593</c:v>
                </c:pt>
                <c:pt idx="3">
                  <c:v>9249.5409880596399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E-4ABB-B4F2-34D3151A4A74}"/>
            </c:ext>
          </c:extLst>
        </c:ser>
        <c:ser>
          <c:idx val="1"/>
          <c:order val="1"/>
          <c:tx>
            <c:strRef>
              <c:f>'11.'!$S$2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'11.'!$K$3:$K$6</c:f>
              <c:strCache>
                <c:ptCount val="4"/>
                <c:pt idx="0">
                  <c:v>Transferencia Tecnológica</c:v>
                </c:pt>
                <c:pt idx="1">
                  <c:v>Innovación Empresarial (Innova Chile)</c:v>
                </c:pt>
                <c:pt idx="2">
                  <c:v>Instituto de Fomento Pesquero (CTF)</c:v>
                </c:pt>
                <c:pt idx="3">
                  <c:v>Ley de Incentivo Tributario a la I+D</c:v>
                </c:pt>
              </c:strCache>
            </c:strRef>
          </c:cat>
          <c:val>
            <c:numRef>
              <c:f>'11.'!$S$3:$S$6</c:f>
              <c:numCache>
                <c:formatCode>#,##0</c:formatCode>
                <c:ptCount val="4"/>
                <c:pt idx="0">
                  <c:v>21385.433359799998</c:v>
                </c:pt>
                <c:pt idx="1">
                  <c:v>13585.361315399998</c:v>
                </c:pt>
                <c:pt idx="2">
                  <c:v>958.79713379039993</c:v>
                </c:pt>
                <c:pt idx="3">
                  <c:v>8051.637973874399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E-4ABB-B4F2-34D3151A4A74}"/>
            </c:ext>
          </c:extLst>
        </c:ser>
        <c:ser>
          <c:idx val="2"/>
          <c:order val="2"/>
          <c:tx>
            <c:strRef>
              <c:f>'11.'!$T$2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'11.'!$K$3:$K$6</c:f>
              <c:strCache>
                <c:ptCount val="4"/>
                <c:pt idx="0">
                  <c:v>Transferencia Tecnológica</c:v>
                </c:pt>
                <c:pt idx="1">
                  <c:v>Innovación Empresarial (Innova Chile)</c:v>
                </c:pt>
                <c:pt idx="2">
                  <c:v>Instituto de Fomento Pesquero (CTF)</c:v>
                </c:pt>
                <c:pt idx="3">
                  <c:v>Ley de Incentivo Tributario a la I+D</c:v>
                </c:pt>
              </c:strCache>
            </c:strRef>
          </c:cat>
          <c:val>
            <c:numRef>
              <c:f>'11.'!$T$3:$T$6</c:f>
              <c:numCache>
                <c:formatCode>#,##0</c:formatCode>
                <c:ptCount val="4"/>
                <c:pt idx="0">
                  <c:v>13885.070869900001</c:v>
                </c:pt>
                <c:pt idx="1">
                  <c:v>19069.064299799997</c:v>
                </c:pt>
                <c:pt idx="2">
                  <c:v>506.72297149999997</c:v>
                </c:pt>
                <c:pt idx="3">
                  <c:v>8869.2544906999992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5-6045-A311-E5C48DD29C9D}"/>
            </c:ext>
          </c:extLst>
        </c:ser>
        <c:ser>
          <c:idx val="3"/>
          <c:order val="3"/>
          <c:tx>
            <c:strRef>
              <c:f>'11.'!$U$2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'11.'!$K$3:$K$6</c:f>
              <c:strCache>
                <c:ptCount val="4"/>
                <c:pt idx="0">
                  <c:v>Transferencia Tecnológica</c:v>
                </c:pt>
                <c:pt idx="1">
                  <c:v>Innovación Empresarial (Innova Chile)</c:v>
                </c:pt>
                <c:pt idx="2">
                  <c:v>Instituto de Fomento Pesquero (CTF)</c:v>
                </c:pt>
                <c:pt idx="3">
                  <c:v>Ley de Incentivo Tributario a la I+D</c:v>
                </c:pt>
              </c:strCache>
            </c:strRef>
          </c:cat>
          <c:val>
            <c:numRef>
              <c:f>'11.'!$U$3:$U$6</c:f>
              <c:numCache>
                <c:formatCode>#,##0</c:formatCode>
                <c:ptCount val="4"/>
                <c:pt idx="0">
                  <c:v>10540.571950000001</c:v>
                </c:pt>
                <c:pt idx="1">
                  <c:v>11786.29824</c:v>
                </c:pt>
                <c:pt idx="2">
                  <c:v>486.62247000000002</c:v>
                </c:pt>
                <c:pt idx="3">
                  <c:v>7421.5331600000009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5-6045-A311-E5C48DD29C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943360"/>
        <c:axId val="186944896"/>
      </c:barChart>
      <c:catAx>
        <c:axId val="186943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6944896"/>
        <c:crosses val="autoZero"/>
        <c:auto val="1"/>
        <c:lblAlgn val="ctr"/>
        <c:lblOffset val="100"/>
        <c:noMultiLvlLbl val="0"/>
      </c:catAx>
      <c:valAx>
        <c:axId val="18694489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8694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62254417075655"/>
          <c:y val="4.0189315340818023E-2"/>
          <c:w val="6.1828974054403761E-2"/>
          <c:h val="0.26207128325667101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36404403594157E-2"/>
          <c:y val="4.3709944935481679E-2"/>
          <c:w val="0.87279146205386016"/>
          <c:h val="0.775881559503252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'3.'!$A$58</c:f>
              <c:strCache>
                <c:ptCount val="1"/>
                <c:pt idx="0">
                  <c:v>MINEDUC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'3.'!$B$58:$J$58</c:f>
              <c:numCache>
                <c:formatCode>0.0%</c:formatCode>
                <c:ptCount val="9"/>
                <c:pt idx="0">
                  <c:v>0.76481982905499513</c:v>
                </c:pt>
                <c:pt idx="1">
                  <c:v>0.80340973094753265</c:v>
                </c:pt>
                <c:pt idx="2">
                  <c:v>0.77321600393832934</c:v>
                </c:pt>
                <c:pt idx="3">
                  <c:v>0.81254051490157841</c:v>
                </c:pt>
                <c:pt idx="4">
                  <c:v>0.82895069301721014</c:v>
                </c:pt>
                <c:pt idx="5">
                  <c:v>0.74174525831061533</c:v>
                </c:pt>
                <c:pt idx="6">
                  <c:v>0.75015089328826656</c:v>
                </c:pt>
                <c:pt idx="7">
                  <c:v>0.74544521770164174</c:v>
                </c:pt>
                <c:pt idx="8">
                  <c:v>0.76931227303703287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F-4BDB-B624-5C569697CA98}"/>
            </c:ext>
          </c:extLst>
        </c:ser>
        <c:ser>
          <c:idx val="1"/>
          <c:order val="1"/>
          <c:tx>
            <c:strRef>
              <c:f>'3.'!$A$59</c:f>
              <c:strCache>
                <c:ptCount val="1"/>
                <c:pt idx="0">
                  <c:v>MINECON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'3.'!$B$59:$J$59</c:f>
              <c:numCache>
                <c:formatCode>0.0%</c:formatCode>
                <c:ptCount val="9"/>
                <c:pt idx="0">
                  <c:v>0.14973241238891757</c:v>
                </c:pt>
                <c:pt idx="1">
                  <c:v>0.12034945254909728</c:v>
                </c:pt>
                <c:pt idx="2">
                  <c:v>0.159270178343664</c:v>
                </c:pt>
                <c:pt idx="3">
                  <c:v>0.10399747028907218</c:v>
                </c:pt>
                <c:pt idx="4">
                  <c:v>0.1065118350824822</c:v>
                </c:pt>
                <c:pt idx="5">
                  <c:v>0.1737110077966946</c:v>
                </c:pt>
                <c:pt idx="6">
                  <c:v>0.16673011922891209</c:v>
                </c:pt>
                <c:pt idx="7">
                  <c:v>0.15704407566024267</c:v>
                </c:pt>
                <c:pt idx="8">
                  <c:v>0.12822882534703747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F-4BDB-B624-5C569697CA98}"/>
            </c:ext>
          </c:extLst>
        </c:ser>
        <c:ser>
          <c:idx val="2"/>
          <c:order val="2"/>
          <c:tx>
            <c:strRef>
              <c:f>'3.'!$A$60</c:f>
              <c:strCache>
                <c:ptCount val="1"/>
                <c:pt idx="0">
                  <c:v>MINAGRI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'3.'!$B$60:$J$60</c:f>
              <c:numCache>
                <c:formatCode>0.0%</c:formatCode>
                <c:ptCount val="9"/>
                <c:pt idx="0">
                  <c:v>3.0608205077448408E-2</c:v>
                </c:pt>
                <c:pt idx="1">
                  <c:v>2.6261550935525201E-2</c:v>
                </c:pt>
                <c:pt idx="2">
                  <c:v>2.2284566671887936E-2</c:v>
                </c:pt>
                <c:pt idx="3">
                  <c:v>1.7665814645972226E-2</c:v>
                </c:pt>
                <c:pt idx="4">
                  <c:v>1.7804069278277473E-2</c:v>
                </c:pt>
                <c:pt idx="5">
                  <c:v>2.2554307970601175E-2</c:v>
                </c:pt>
                <c:pt idx="6">
                  <c:v>2.2090777402221148E-2</c:v>
                </c:pt>
                <c:pt idx="7">
                  <c:v>3.0788276231263383E-2</c:v>
                </c:pt>
                <c:pt idx="8">
                  <c:v>3.5597595242762854E-2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F-4BDB-B624-5C569697CA98}"/>
            </c:ext>
          </c:extLst>
        </c:ser>
        <c:ser>
          <c:idx val="3"/>
          <c:order val="3"/>
          <c:tx>
            <c:strRef>
              <c:f>'3.'!$A$61</c:f>
              <c:strCache>
                <c:ptCount val="1"/>
                <c:pt idx="0">
                  <c:v>MinInterior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'3.'!$B$61:$J$61</c:f>
              <c:numCache>
                <c:formatCode>0.0%</c:formatCode>
                <c:ptCount val="9"/>
                <c:pt idx="0">
                  <c:v>3.841313830426514E-2</c:v>
                </c:pt>
                <c:pt idx="1">
                  <c:v>2.9529545018475309E-2</c:v>
                </c:pt>
                <c:pt idx="2">
                  <c:v>1.9540602832911903E-2</c:v>
                </c:pt>
                <c:pt idx="3">
                  <c:v>1.5971435347439986E-2</c:v>
                </c:pt>
                <c:pt idx="4">
                  <c:v>1.3047634676648406E-2</c:v>
                </c:pt>
                <c:pt idx="5">
                  <c:v>1.7453514332741227E-2</c:v>
                </c:pt>
                <c:pt idx="6">
                  <c:v>2.1310775173643354E-2</c:v>
                </c:pt>
                <c:pt idx="7">
                  <c:v>2.4681031406138473E-2</c:v>
                </c:pt>
                <c:pt idx="8">
                  <c:v>2.4021900467695409E-2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8F-4BDB-B624-5C569697CA98}"/>
            </c:ext>
          </c:extLst>
        </c:ser>
        <c:ser>
          <c:idx val="4"/>
          <c:order val="4"/>
          <c:tx>
            <c:strRef>
              <c:f>'3.'!$A$62</c:f>
              <c:strCache>
                <c:ptCount val="1"/>
                <c:pt idx="0">
                  <c:v>Ley I+D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'3.'!$B$62:$J$62</c:f>
              <c:numCache>
                <c:formatCode>0.0%</c:formatCode>
                <c:ptCount val="9"/>
                <c:pt idx="0" formatCode="0%">
                  <c:v>0</c:v>
                </c:pt>
                <c:pt idx="1">
                  <c:v>1.9558449435837762E-3</c:v>
                </c:pt>
                <c:pt idx="2">
                  <c:v>9.5101702879903331E-3</c:v>
                </c:pt>
                <c:pt idx="3">
                  <c:v>3.0899364937152493E-2</c:v>
                </c:pt>
                <c:pt idx="4">
                  <c:v>2.5993680662462458E-2</c:v>
                </c:pt>
                <c:pt idx="5">
                  <c:v>2.1532286789852424E-2</c:v>
                </c:pt>
                <c:pt idx="6">
                  <c:v>1.8692196263417896E-2</c:v>
                </c:pt>
                <c:pt idx="7">
                  <c:v>1.9782744468236975E-2</c:v>
                </c:pt>
                <c:pt idx="8">
                  <c:v>1.732153359285294E-2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8F-4BDB-B624-5C569697CA98}"/>
            </c:ext>
          </c:extLst>
        </c:ser>
        <c:ser>
          <c:idx val="5"/>
          <c:order val="5"/>
          <c:tx>
            <c:strRef>
              <c:f>'3.'!$A$63</c:f>
              <c:strCache>
                <c:ptCount val="1"/>
                <c:pt idx="0">
                  <c:v>MinMineria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'3.'!$B$63:$J$63</c:f>
              <c:numCache>
                <c:formatCode>0.0%</c:formatCode>
                <c:ptCount val="9"/>
                <c:pt idx="0">
                  <c:v>8.7063181782833388E-3</c:v>
                </c:pt>
                <c:pt idx="1">
                  <c:v>1.1883614847091299E-2</c:v>
                </c:pt>
                <c:pt idx="2">
                  <c:v>9.1297634764707196E-3</c:v>
                </c:pt>
                <c:pt idx="3">
                  <c:v>0</c:v>
                </c:pt>
                <c:pt idx="4">
                  <c:v>1.4066126423218487E-4</c:v>
                </c:pt>
                <c:pt idx="5">
                  <c:v>1.3181512358540861E-2</c:v>
                </c:pt>
                <c:pt idx="6">
                  <c:v>1.1045388701110574E-2</c:v>
                </c:pt>
                <c:pt idx="7">
                  <c:v>9.6538187009279092E-3</c:v>
                </c:pt>
                <c:pt idx="8">
                  <c:v>1.024775720913733E-2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8F-4BDB-B624-5C569697CA98}"/>
            </c:ext>
          </c:extLst>
        </c:ser>
        <c:ser>
          <c:idx val="6"/>
          <c:order val="6"/>
          <c:tx>
            <c:strRef>
              <c:f>'3.'!$A$64</c:f>
              <c:strCache>
                <c:ptCount val="1"/>
                <c:pt idx="0">
                  <c:v>MinRR.EE.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'3.'!$B$64:$J$64</c:f>
              <c:numCache>
                <c:formatCode>0.0%</c:formatCode>
                <c:ptCount val="9"/>
                <c:pt idx="0">
                  <c:v>2.6935503255590353E-3</c:v>
                </c:pt>
                <c:pt idx="1">
                  <c:v>2.1415264255695778E-3</c:v>
                </c:pt>
                <c:pt idx="2">
                  <c:v>2.3971223343552104E-3</c:v>
                </c:pt>
                <c:pt idx="3">
                  <c:v>2.6298453187172258E-3</c:v>
                </c:pt>
                <c:pt idx="4">
                  <c:v>3.3315880917215638E-3</c:v>
                </c:pt>
                <c:pt idx="5">
                  <c:v>4.9424851178350845E-3</c:v>
                </c:pt>
                <c:pt idx="6">
                  <c:v>5.2719793485124242E-3</c:v>
                </c:pt>
                <c:pt idx="7">
                  <c:v>7.2715917201998572E-3</c:v>
                </c:pt>
                <c:pt idx="8">
                  <c:v>9.0785186844782994E-3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8F-4BDB-B624-5C569697CA98}"/>
            </c:ext>
          </c:extLst>
        </c:ser>
        <c:ser>
          <c:idx val="7"/>
          <c:order val="7"/>
          <c:tx>
            <c:strRef>
              <c:f>'3.'!$A$65</c:f>
              <c:strCache>
                <c:ptCount val="1"/>
                <c:pt idx="0">
                  <c:v>MinDefensa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'3.'!$B$65:$J$65</c:f>
              <c:numCache>
                <c:formatCode>0.00%</c:formatCode>
                <c:ptCount val="9"/>
                <c:pt idx="0">
                  <c:v>3.7822819532128186E-4</c:v>
                </c:pt>
                <c:pt idx="1">
                  <c:v>2.5995407478012216E-4</c:v>
                </c:pt>
                <c:pt idx="2">
                  <c:v>3.188704155384994E-4</c:v>
                </c:pt>
                <c:pt idx="3">
                  <c:v>2.7668713273077024E-4</c:v>
                </c:pt>
                <c:pt idx="4">
                  <c:v>3.0476607250306718E-4</c:v>
                </c:pt>
                <c:pt idx="5" formatCode="0.0%">
                  <c:v>2.8309288286799163E-3</c:v>
                </c:pt>
                <c:pt idx="6" formatCode="0.0%">
                  <c:v>2.3608996025702932E-3</c:v>
                </c:pt>
                <c:pt idx="7" formatCode="0.0%">
                  <c:v>3.3748215560314063E-3</c:v>
                </c:pt>
                <c:pt idx="8" formatCode="0.0%">
                  <c:v>4.233530306849264E-3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8F-4BDB-B624-5C569697CA98}"/>
            </c:ext>
          </c:extLst>
        </c:ser>
        <c:ser>
          <c:idx val="8"/>
          <c:order val="8"/>
          <c:tx>
            <c:strRef>
              <c:f>'3.'!$A$66</c:f>
              <c:strCache>
                <c:ptCount val="1"/>
                <c:pt idx="0">
                  <c:v>MINSAL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'3.'!$B$66:$J$66</c:f>
              <c:numCache>
                <c:formatCode>0.0%</c:formatCode>
                <c:ptCount val="9"/>
                <c:pt idx="0">
                  <c:v>1.9901165791203898E-3</c:v>
                </c:pt>
                <c:pt idx="1">
                  <c:v>2.0920113637066975E-3</c:v>
                </c:pt>
                <c:pt idx="2">
                  <c:v>2.3803396809058157E-3</c:v>
                </c:pt>
                <c:pt idx="3">
                  <c:v>1.4993807478457931E-3</c:v>
                </c:pt>
                <c:pt idx="4">
                  <c:v>1.4821529508909849E-3</c:v>
                </c:pt>
                <c:pt idx="5">
                  <c:v>1.4434012119914049E-3</c:v>
                </c:pt>
                <c:pt idx="6">
                  <c:v>1.3766110760316458E-3</c:v>
                </c:pt>
                <c:pt idx="7">
                  <c:v>1.1821912919343326E-3</c:v>
                </c:pt>
                <c:pt idx="8">
                  <c:v>1.369946135678345E-3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8F-4BDB-B624-5C569697CA98}"/>
            </c:ext>
          </c:extLst>
        </c:ser>
        <c:ser>
          <c:idx val="9"/>
          <c:order val="9"/>
          <c:tx>
            <c:strRef>
              <c:f>'3.'!$A$69</c:f>
              <c:strCache>
                <c:ptCount val="1"/>
                <c:pt idx="0">
                  <c:v>MinHacienda</c:v>
                </c:pt>
              </c:strCache>
            </c:strRef>
          </c:tx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'3.'!$B$69:$J$69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0%">
                  <c:v>4.2008569748228639E-5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7-4843-8F8A-BBCCFC7235D8}"/>
            </c:ext>
          </c:extLst>
        </c:ser>
        <c:ser>
          <c:idx val="10"/>
          <c:order val="10"/>
          <c:tx>
            <c:strRef>
              <c:f>'3.'!$A$70</c:f>
              <c:strCache>
                <c:ptCount val="1"/>
                <c:pt idx="0">
                  <c:v>SEGEGOB</c:v>
                </c:pt>
              </c:strCache>
            </c:strRef>
          </c:tx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'3.'!$B$70:$J$70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00%">
                  <c:v>2.4536045681655961E-5</c:v>
                </c:pt>
                <c:pt idx="8" formatCode="0.000%">
                  <c:v>1.400285658274288E-5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7-4843-8F8A-BBCCFC7235D8}"/>
            </c:ext>
          </c:extLst>
        </c:ser>
        <c:ser>
          <c:idx val="11"/>
          <c:order val="11"/>
          <c:tx>
            <c:strRef>
              <c:f>'3.'!$A$71</c:f>
              <c:strCache>
                <c:ptCount val="1"/>
                <c:pt idx="0">
                  <c:v>Poder Judicial</c:v>
                </c:pt>
              </c:strCache>
            </c:strRef>
          </c:tx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'3.'!$B$71:$J$71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%">
                  <c:v>5.006719544652033E-5</c:v>
                </c:pt>
                <c:pt idx="4" formatCode="0.000%">
                  <c:v>4.1677411624351067E-5</c:v>
                </c:pt>
                <c:pt idx="5" formatCode="0.000%">
                  <c:v>2.0952598238584906E-5</c:v>
                </c:pt>
                <c:pt idx="6" formatCode="0.000%">
                  <c:v>1.6250046428704081E-5</c:v>
                </c:pt>
                <c:pt idx="7" formatCode="0.000%">
                  <c:v>1.5613847251962884E-5</c:v>
                </c:pt>
                <c:pt idx="8" formatCode="0.000%">
                  <c:v>9.335237721828587E-6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7-4843-8F8A-BBCCFC7235D8}"/>
            </c:ext>
          </c:extLst>
        </c:ser>
        <c:ser>
          <c:idx val="12"/>
          <c:order val="12"/>
          <c:tx>
            <c:strRef>
              <c:f>'3.'!$A$72</c:f>
              <c:strCache>
                <c:ptCount val="1"/>
                <c:pt idx="0">
                  <c:v>MMA</c:v>
                </c:pt>
              </c:strCache>
            </c:strRef>
          </c:tx>
          <c:invertIfNegative val="0"/>
          <c:dLbls>
            <c:delete val="1"/>
          </c:dLbls>
          <c:cat>
            <c:numRef>
              <c:f>'3.'!$B$57:$J$57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'3.'!$B$72:$J$72</c:f>
              <c:numCache>
                <c:formatCode>0.00%</c:formatCode>
                <c:ptCount val="9"/>
                <c:pt idx="0" formatCode="0%">
                  <c:v>0</c:v>
                </c:pt>
                <c:pt idx="1">
                  <c:v>4.3635148266663368E-4</c:v>
                </c:pt>
                <c:pt idx="2">
                  <c:v>3.8879813824431068E-4</c:v>
                </c:pt>
                <c:pt idx="3">
                  <c:v>2.6351155498168595E-4</c:v>
                </c:pt>
                <c:pt idx="4">
                  <c:v>2.4485479329306256E-4</c:v>
                </c:pt>
                <c:pt idx="5">
                  <c:v>1.3037172237341722E-4</c:v>
                </c:pt>
                <c:pt idx="6">
                  <c:v>2.7160791887976822E-4</c:v>
                </c:pt>
                <c:pt idx="7" formatCode="0%">
                  <c:v>0</c:v>
                </c:pt>
                <c:pt idx="8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77-4843-8F8A-BBCCFC7235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3772416"/>
        <c:axId val="133773952"/>
      </c:barChart>
      <c:catAx>
        <c:axId val="13377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133773952"/>
        <c:crosses val="autoZero"/>
        <c:auto val="1"/>
        <c:lblAlgn val="ctr"/>
        <c:lblOffset val="100"/>
        <c:noMultiLvlLbl val="0"/>
      </c:catAx>
      <c:valAx>
        <c:axId val="1337739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13377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647737271892297E-3"/>
          <c:y val="0.89761140951587715"/>
          <c:w val="0.97847740055679311"/>
          <c:h val="9.203931454546193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3285214348206"/>
          <c:y val="7.4548702245552642E-2"/>
          <c:w val="0.82533231033696353"/>
          <c:h val="0.7709812185885524"/>
        </c:manualLayout>
      </c:layout>
      <c:lineChart>
        <c:grouping val="standard"/>
        <c:varyColors val="0"/>
        <c:ser>
          <c:idx val="0"/>
          <c:order val="0"/>
          <c:tx>
            <c:strRef>
              <c:f>'12.'!$A$7</c:f>
              <c:strCache>
                <c:ptCount val="1"/>
                <c:pt idx="0">
                  <c:v>GBARD/PIB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'12.'!$B$2:$I$2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'12.'!$B$7:$I$7</c:f>
              <c:numCache>
                <c:formatCode>0.00%</c:formatCode>
                <c:ptCount val="8"/>
                <c:pt idx="0">
                  <c:v>1.7683039602920726E-3</c:v>
                </c:pt>
                <c:pt idx="1">
                  <c:v>1.9E-3</c:v>
                </c:pt>
                <c:pt idx="2">
                  <c:v>2.0699198315640107E-3</c:v>
                </c:pt>
                <c:pt idx="3">
                  <c:v>2.1395472440394934E-3</c:v>
                </c:pt>
                <c:pt idx="4">
                  <c:v>2E-3</c:v>
                </c:pt>
                <c:pt idx="5">
                  <c:v>2.252589350470006E-3</c:v>
                </c:pt>
                <c:pt idx="6">
                  <c:v>2.2000000000000001E-3</c:v>
                </c:pt>
                <c:pt idx="7">
                  <c:v>2.2094071392302003E-3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2-480A-AC00-E30B7EB420E2}"/>
            </c:ext>
          </c:extLst>
        </c:ser>
        <c:ser>
          <c:idx val="1"/>
          <c:order val="1"/>
          <c:tx>
            <c:strRef>
              <c:f>'12.'!$A$8</c:f>
              <c:strCache>
                <c:ptCount val="1"/>
                <c:pt idx="0">
                  <c:v>GERD/PIB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'12.'!$B$2:$I$2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'12.'!$B$8:$I$8</c:f>
              <c:numCache>
                <c:formatCode>0.00%</c:formatCode>
                <c:ptCount val="8"/>
                <c:pt idx="0">
                  <c:v>1.1900000000000001E-3</c:v>
                </c:pt>
                <c:pt idx="1">
                  <c:v>1.31E-3</c:v>
                </c:pt>
                <c:pt idx="2">
                  <c:v>1.5E-3</c:v>
                </c:pt>
                <c:pt idx="3">
                  <c:v>1.67E-3</c:v>
                </c:pt>
                <c:pt idx="4">
                  <c:v>1.6210800298817115E-3</c:v>
                </c:pt>
                <c:pt idx="5">
                  <c:v>1.682597233031675E-3</c:v>
                </c:pt>
                <c:pt idx="6">
                  <c:v>1.6738066570269829E-3</c:v>
                </c:pt>
                <c:pt idx="7">
                  <c:v>1.681067626080212E-3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2-480A-AC00-E30B7EB420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92928"/>
        <c:axId val="187694464"/>
      </c:lineChart>
      <c:catAx>
        <c:axId val="1876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694464"/>
        <c:crosses val="autoZero"/>
        <c:auto val="1"/>
        <c:lblAlgn val="ctr"/>
        <c:lblOffset val="100"/>
        <c:noMultiLvlLbl val="0"/>
      </c:catAx>
      <c:valAx>
        <c:axId val="1876944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7692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4F-E944-9276-3317E469166C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604F-E944-9276-3317E469166C}"/>
              </c:ext>
            </c:extLst>
          </c:dPt>
          <c:dLbls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04F-E944-9276-3317E469166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04F-E944-9276-3317E469166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04F-E944-9276-3317E469166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04F-E944-9276-3317E46916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'13.'!$A$3:$A$39</c:f>
              <c:strCache>
                <c:ptCount val="37"/>
                <c:pt idx="0">
                  <c:v>Corea</c:v>
                </c:pt>
                <c:pt idx="1">
                  <c:v>Noruega</c:v>
                </c:pt>
                <c:pt idx="2">
                  <c:v>Alemania</c:v>
                </c:pt>
                <c:pt idx="3">
                  <c:v>Dinamarca</c:v>
                </c:pt>
                <c:pt idx="4">
                  <c:v>Finlandia</c:v>
                </c:pt>
                <c:pt idx="5">
                  <c:v>Suecia</c:v>
                </c:pt>
                <c:pt idx="6">
                  <c:v>Austria</c:v>
                </c:pt>
                <c:pt idx="7">
                  <c:v>Países Bajos</c:v>
                </c:pt>
                <c:pt idx="8">
                  <c:v>Estados Unidos</c:v>
                </c:pt>
                <c:pt idx="9">
                  <c:v>Japon</c:v>
                </c:pt>
                <c:pt idx="10">
                  <c:v>Estonia</c:v>
                </c:pt>
                <c:pt idx="11">
                  <c:v>Belgica</c:v>
                </c:pt>
                <c:pt idx="12">
                  <c:v>Republica Checa</c:v>
                </c:pt>
                <c:pt idx="13">
                  <c:v>Luxemburgo</c:v>
                </c:pt>
                <c:pt idx="14">
                  <c:v>Israel</c:v>
                </c:pt>
                <c:pt idx="15">
                  <c:v>Grecia</c:v>
                </c:pt>
                <c:pt idx="16">
                  <c:v>Francia</c:v>
                </c:pt>
                <c:pt idx="17">
                  <c:v>Reino Unido</c:v>
                </c:pt>
                <c:pt idx="18">
                  <c:v>España</c:v>
                </c:pt>
                <c:pt idx="19">
                  <c:v>Italia</c:v>
                </c:pt>
                <c:pt idx="20">
                  <c:v>Eslovenia</c:v>
                </c:pt>
                <c:pt idx="21">
                  <c:v>Australia</c:v>
                </c:pt>
                <c:pt idx="22">
                  <c:v>Republica Eslovaca</c:v>
                </c:pt>
                <c:pt idx="23">
                  <c:v>Tuquía</c:v>
                </c:pt>
                <c:pt idx="24">
                  <c:v>Portugal</c:v>
                </c:pt>
                <c:pt idx="25">
                  <c:v>Hungría</c:v>
                </c:pt>
                <c:pt idx="26">
                  <c:v>Lituania</c:v>
                </c:pt>
                <c:pt idx="27">
                  <c:v>Polonia</c:v>
                </c:pt>
                <c:pt idx="28">
                  <c:v>Irlanda</c:v>
                </c:pt>
                <c:pt idx="29">
                  <c:v>Chile</c:v>
                </c:pt>
                <c:pt idx="30">
                  <c:v>Letonia</c:v>
                </c:pt>
                <c:pt idx="31">
                  <c:v>Mexico</c:v>
                </c:pt>
                <c:pt idx="32">
                  <c:v>Colombia</c:v>
                </c:pt>
                <c:pt idx="33">
                  <c:v>Canada</c:v>
                </c:pt>
                <c:pt idx="34">
                  <c:v>Islandia</c:v>
                </c:pt>
                <c:pt idx="35">
                  <c:v>Nueva Zelanda</c:v>
                </c:pt>
                <c:pt idx="36">
                  <c:v>Suiza</c:v>
                </c:pt>
              </c:strCache>
            </c:strRef>
          </c:cat>
          <c:val>
            <c:numRef>
              <c:f>'13.'!$D$3:$D$39</c:f>
              <c:numCache>
                <c:formatCode>0.00%</c:formatCode>
                <c:ptCount val="37"/>
                <c:pt idx="0">
                  <c:v>1.0429522201513948E-2</c:v>
                </c:pt>
                <c:pt idx="1">
                  <c:v>9.9102768164130075E-3</c:v>
                </c:pt>
                <c:pt idx="2">
                  <c:v>9.4170082855664708E-3</c:v>
                </c:pt>
                <c:pt idx="3">
                  <c:v>8.9006715972022431E-3</c:v>
                </c:pt>
                <c:pt idx="4">
                  <c:v>8.349667468394514E-3</c:v>
                </c:pt>
                <c:pt idx="5">
                  <c:v>7.7633853363892006E-3</c:v>
                </c:pt>
                <c:pt idx="6">
                  <c:v>7.5532248236857818E-3</c:v>
                </c:pt>
                <c:pt idx="7">
                  <c:v>7.1330358261831256E-3</c:v>
                </c:pt>
                <c:pt idx="8">
                  <c:v>7.0193116955049517E-3</c:v>
                </c:pt>
                <c:pt idx="9">
                  <c:v>7.0187638545348438E-3</c:v>
                </c:pt>
                <c:pt idx="10">
                  <c:v>7.0053396366410682E-3</c:v>
                </c:pt>
                <c:pt idx="11">
                  <c:v>6.3242832484207796E-3</c:v>
                </c:pt>
                <c:pt idx="12">
                  <c:v>6.2707402721038355E-3</c:v>
                </c:pt>
                <c:pt idx="13">
                  <c:v>6.2696032819764356E-3</c:v>
                </c:pt>
                <c:pt idx="14">
                  <c:v>6.2237261208080985E-3</c:v>
                </c:pt>
                <c:pt idx="15">
                  <c:v>6.0526672448405917E-3</c:v>
                </c:pt>
                <c:pt idx="16">
                  <c:v>5.9127048397352245E-3</c:v>
                </c:pt>
                <c:pt idx="17">
                  <c:v>5.4636376185466127E-3</c:v>
                </c:pt>
                <c:pt idx="18">
                  <c:v>5.2143790556091986E-3</c:v>
                </c:pt>
                <c:pt idx="19">
                  <c:v>5.1007169079366017E-3</c:v>
                </c:pt>
                <c:pt idx="20">
                  <c:v>4.1889346877379387E-3</c:v>
                </c:pt>
                <c:pt idx="21">
                  <c:v>3.7680110840900565E-3</c:v>
                </c:pt>
                <c:pt idx="22">
                  <c:v>3.6626491599487917E-3</c:v>
                </c:pt>
                <c:pt idx="23">
                  <c:v>3.4970685717525679E-3</c:v>
                </c:pt>
                <c:pt idx="24">
                  <c:v>3.4707952792152347E-3</c:v>
                </c:pt>
                <c:pt idx="25">
                  <c:v>3.0345153000441477E-3</c:v>
                </c:pt>
                <c:pt idx="26">
                  <c:v>2.9526088545256436E-3</c:v>
                </c:pt>
                <c:pt idx="27">
                  <c:v>2.854589526899575E-3</c:v>
                </c:pt>
                <c:pt idx="28">
                  <c:v>2.3629930851352433E-3</c:v>
                </c:pt>
                <c:pt idx="29">
                  <c:v>2.2094071392302003E-3</c:v>
                </c:pt>
                <c:pt idx="30">
                  <c:v>2.1991977574377813E-3</c:v>
                </c:pt>
                <c:pt idx="31">
                  <c:v>2.1743230338868245E-3</c:v>
                </c:pt>
                <c:pt idx="32">
                  <c:v>8.1357507656285282E-4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4F-E944-9276-3317E46916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85991168"/>
        <c:axId val="185992320"/>
      </c:barChart>
      <c:catAx>
        <c:axId val="1859911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185992320"/>
        <c:crosses val="autoZero"/>
        <c:auto val="1"/>
        <c:lblAlgn val="ctr"/>
        <c:lblOffset val="100"/>
        <c:noMultiLvlLbl val="0"/>
      </c:catAx>
      <c:valAx>
        <c:axId val="185992320"/>
        <c:scaling>
          <c:orientation val="minMax"/>
        </c:scaling>
        <c:delete val="1"/>
        <c:axPos val="t"/>
        <c:numFmt formatCode="0.00%" sourceLinked="1"/>
        <c:majorTickMark val="none"/>
        <c:minorTickMark val="none"/>
        <c:tickLblPos val="nextTo"/>
        <c:crossAx val="185991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BE-8E48-A233-C1ADCDAE8483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F8BE-8E48-A233-C1ADCDAE8483}"/>
              </c:ext>
            </c:extLst>
          </c:dPt>
          <c:dLbls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8BE-8E48-A233-C1ADCDAE848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8BE-8E48-A233-C1ADCDAE848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8BE-8E48-A233-C1ADCDAE848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8BE-8E48-A233-C1ADCDAE848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8BE-8E48-A233-C1ADCDAE848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8BE-8E48-A233-C1ADCDAE848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8BE-8E48-A233-C1ADCDAE848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8BE-8E48-A233-C1ADCDAE848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n.d.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8BE-8E48-A233-C1ADCDAE848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'13.'!$F$3:$F$39</c:f>
              <c:strCache>
                <c:ptCount val="37"/>
                <c:pt idx="0">
                  <c:v>Noruega</c:v>
                </c:pt>
                <c:pt idx="1">
                  <c:v>Alemania</c:v>
                </c:pt>
                <c:pt idx="2">
                  <c:v>Dinamarca</c:v>
                </c:pt>
                <c:pt idx="3">
                  <c:v>Finlandia</c:v>
                </c:pt>
                <c:pt idx="4">
                  <c:v>Austria</c:v>
                </c:pt>
                <c:pt idx="5">
                  <c:v>Japon</c:v>
                </c:pt>
                <c:pt idx="6">
                  <c:v>Grecia</c:v>
                </c:pt>
                <c:pt idx="7">
                  <c:v>Suecia</c:v>
                </c:pt>
                <c:pt idx="8">
                  <c:v>Países Bajos</c:v>
                </c:pt>
                <c:pt idx="9">
                  <c:v>Estados Unidos</c:v>
                </c:pt>
                <c:pt idx="10">
                  <c:v>Belgica</c:v>
                </c:pt>
                <c:pt idx="11">
                  <c:v>Luxemburgo</c:v>
                </c:pt>
                <c:pt idx="12">
                  <c:v>Republica Checa</c:v>
                </c:pt>
                <c:pt idx="13">
                  <c:v>Italia</c:v>
                </c:pt>
                <c:pt idx="14">
                  <c:v>España</c:v>
                </c:pt>
                <c:pt idx="15">
                  <c:v>Eslovenia</c:v>
                </c:pt>
                <c:pt idx="16">
                  <c:v>Reino Unido</c:v>
                </c:pt>
                <c:pt idx="17">
                  <c:v>Australia</c:v>
                </c:pt>
                <c:pt idx="18">
                  <c:v>Tuquía</c:v>
                </c:pt>
                <c:pt idx="19">
                  <c:v>Republica Eslovaca</c:v>
                </c:pt>
                <c:pt idx="20">
                  <c:v>Portugal</c:v>
                </c:pt>
                <c:pt idx="21">
                  <c:v>Lituania</c:v>
                </c:pt>
                <c:pt idx="22">
                  <c:v>Hungría</c:v>
                </c:pt>
                <c:pt idx="23">
                  <c:v>Irlanda</c:v>
                </c:pt>
                <c:pt idx="24">
                  <c:v>Letonia</c:v>
                </c:pt>
                <c:pt idx="25">
                  <c:v>Chile</c:v>
                </c:pt>
                <c:pt idx="26">
                  <c:v>Mexico</c:v>
                </c:pt>
                <c:pt idx="27">
                  <c:v>Colombia</c:v>
                </c:pt>
                <c:pt idx="28">
                  <c:v>Canada</c:v>
                </c:pt>
                <c:pt idx="29">
                  <c:v>Corea</c:v>
                </c:pt>
                <c:pt idx="30">
                  <c:v>Estonia</c:v>
                </c:pt>
                <c:pt idx="31">
                  <c:v>Francia</c:v>
                </c:pt>
                <c:pt idx="32">
                  <c:v>Islandia</c:v>
                </c:pt>
                <c:pt idx="33">
                  <c:v>Israel</c:v>
                </c:pt>
                <c:pt idx="34">
                  <c:v>Nueva Zelanda</c:v>
                </c:pt>
                <c:pt idx="35">
                  <c:v>Polonia</c:v>
                </c:pt>
                <c:pt idx="36">
                  <c:v>Suiza</c:v>
                </c:pt>
              </c:strCache>
            </c:strRef>
          </c:cat>
          <c:val>
            <c:numRef>
              <c:f>'13.'!$I$3:$I$39</c:f>
              <c:numCache>
                <c:formatCode>0.00%</c:formatCode>
                <c:ptCount val="37"/>
                <c:pt idx="0">
                  <c:v>1.0245537223612142E-2</c:v>
                </c:pt>
                <c:pt idx="1">
                  <c:v>9.7606900305949231E-3</c:v>
                </c:pt>
                <c:pt idx="2">
                  <c:v>8.9200819387832107E-3</c:v>
                </c:pt>
                <c:pt idx="3">
                  <c:v>8.3510353055616625E-3</c:v>
                </c:pt>
                <c:pt idx="4">
                  <c:v>7.7281748808751011E-3</c:v>
                </c:pt>
                <c:pt idx="5">
                  <c:v>7.6573774915968907E-3</c:v>
                </c:pt>
                <c:pt idx="6">
                  <c:v>7.6287036267802229E-3</c:v>
                </c:pt>
                <c:pt idx="7">
                  <c:v>7.3727250401977558E-3</c:v>
                </c:pt>
                <c:pt idx="8">
                  <c:v>6.9768009014534848E-3</c:v>
                </c:pt>
                <c:pt idx="9">
                  <c:v>6.9043807781516446E-3</c:v>
                </c:pt>
                <c:pt idx="10">
                  <c:v>6.8808453278279055E-3</c:v>
                </c:pt>
                <c:pt idx="11">
                  <c:v>6.7428795011097624E-3</c:v>
                </c:pt>
                <c:pt idx="12">
                  <c:v>6.3625406077572376E-3</c:v>
                </c:pt>
                <c:pt idx="13">
                  <c:v>5.3775012878537884E-3</c:v>
                </c:pt>
                <c:pt idx="14">
                  <c:v>5.0784295099053807E-3</c:v>
                </c:pt>
                <c:pt idx="15">
                  <c:v>4.3041033353849855E-3</c:v>
                </c:pt>
                <c:pt idx="16">
                  <c:v>4.2675747035516073E-3</c:v>
                </c:pt>
                <c:pt idx="17">
                  <c:v>3.7293906085346454E-3</c:v>
                </c:pt>
                <c:pt idx="18">
                  <c:v>3.4865318040613671E-3</c:v>
                </c:pt>
                <c:pt idx="19">
                  <c:v>3.3683956297401283E-3</c:v>
                </c:pt>
                <c:pt idx="20">
                  <c:v>3.3666505969448474E-3</c:v>
                </c:pt>
                <c:pt idx="21">
                  <c:v>3.1467706610217331E-3</c:v>
                </c:pt>
                <c:pt idx="22">
                  <c:v>2.7649601551414786E-3</c:v>
                </c:pt>
                <c:pt idx="23">
                  <c:v>2.3288142260308579E-3</c:v>
                </c:pt>
                <c:pt idx="24">
                  <c:v>2.2640701872258021E-3</c:v>
                </c:pt>
                <c:pt idx="25">
                  <c:v>2.0963639197427689E-3</c:v>
                </c:pt>
                <c:pt idx="26">
                  <c:v>2.0683485550142644E-3</c:v>
                </c:pt>
                <c:pt idx="27">
                  <c:v>8.4294881266679925E-4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BE-8E48-A233-C1ADCDAE8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6054912"/>
        <c:axId val="188416000"/>
      </c:barChart>
      <c:catAx>
        <c:axId val="186054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CL"/>
          </a:p>
        </c:txPr>
        <c:crossAx val="188416000"/>
        <c:crosses val="autoZero"/>
        <c:auto val="1"/>
        <c:lblAlgn val="ctr"/>
        <c:lblOffset val="100"/>
        <c:noMultiLvlLbl val="0"/>
      </c:catAx>
      <c:valAx>
        <c:axId val="18841600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186054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rAngAx val="0"/>
      <c:perspective val="1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065129396834769E-2"/>
          <c:y val="1.5852872773240222E-2"/>
          <c:w val="0.93444459072428498"/>
          <c:h val="0.830859326260066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'3.'!$B$22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'3.'!$A$41:$A$55</c:f>
              <c:strCache>
                <c:ptCount val="15"/>
                <c:pt idx="0">
                  <c:v>MINEDUC</c:v>
                </c:pt>
                <c:pt idx="1">
                  <c:v>MINECON</c:v>
                </c:pt>
                <c:pt idx="2">
                  <c:v>MINAGRI</c:v>
                </c:pt>
                <c:pt idx="3">
                  <c:v>MinInterior</c:v>
                </c:pt>
                <c:pt idx="4">
                  <c:v>Ley I+D</c:v>
                </c:pt>
                <c:pt idx="5">
                  <c:v>MinMineria</c:v>
                </c:pt>
                <c:pt idx="6">
                  <c:v>MinRR.EE.</c:v>
                </c:pt>
                <c:pt idx="7">
                  <c:v>MinDefensa</c:v>
                </c:pt>
                <c:pt idx="8">
                  <c:v>MINSAL</c:v>
                </c:pt>
                <c:pt idx="9">
                  <c:v>MOP</c:v>
                </c:pt>
                <c:pt idx="10">
                  <c:v>MinEnergía</c:v>
                </c:pt>
                <c:pt idx="11">
                  <c:v>MinHacienda</c:v>
                </c:pt>
                <c:pt idx="12">
                  <c:v>SEGEGOB</c:v>
                </c:pt>
                <c:pt idx="13">
                  <c:v>Poder Judicial</c:v>
                </c:pt>
                <c:pt idx="14">
                  <c:v>MMA</c:v>
                </c:pt>
              </c:strCache>
            </c:strRef>
          </c:cat>
          <c:val>
            <c:numRef>
              <c:f>'3.'!$B$41:$B$55</c:f>
              <c:numCache>
                <c:formatCode>#,##0</c:formatCode>
                <c:ptCount val="15"/>
                <c:pt idx="0">
                  <c:v>216366</c:v>
                </c:pt>
                <c:pt idx="1">
                  <c:v>42359</c:v>
                </c:pt>
                <c:pt idx="2">
                  <c:v>8659</c:v>
                </c:pt>
                <c:pt idx="3">
                  <c:v>10867</c:v>
                </c:pt>
                <c:pt idx="5">
                  <c:v>2463</c:v>
                </c:pt>
                <c:pt idx="6">
                  <c:v>762</c:v>
                </c:pt>
                <c:pt idx="7">
                  <c:v>107</c:v>
                </c:pt>
                <c:pt idx="8">
                  <c:v>563</c:v>
                </c:pt>
                <c:pt idx="9">
                  <c:v>54</c:v>
                </c:pt>
                <c:pt idx="10">
                  <c:v>698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C-48DA-A520-7403B1B87292}"/>
            </c:ext>
          </c:extLst>
        </c:ser>
        <c:ser>
          <c:idx val="1"/>
          <c:order val="1"/>
          <c:tx>
            <c:strRef>
              <c:f>'3.'!$C$22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'3.'!$A$41:$A$55</c:f>
              <c:strCache>
                <c:ptCount val="15"/>
                <c:pt idx="0">
                  <c:v>MINEDUC</c:v>
                </c:pt>
                <c:pt idx="1">
                  <c:v>MINECON</c:v>
                </c:pt>
                <c:pt idx="2">
                  <c:v>MINAGRI</c:v>
                </c:pt>
                <c:pt idx="3">
                  <c:v>MinInterior</c:v>
                </c:pt>
                <c:pt idx="4">
                  <c:v>Ley I+D</c:v>
                </c:pt>
                <c:pt idx="5">
                  <c:v>MinMineria</c:v>
                </c:pt>
                <c:pt idx="6">
                  <c:v>MinRR.EE.</c:v>
                </c:pt>
                <c:pt idx="7">
                  <c:v>MinDefensa</c:v>
                </c:pt>
                <c:pt idx="8">
                  <c:v>MINSAL</c:v>
                </c:pt>
                <c:pt idx="9">
                  <c:v>MOP</c:v>
                </c:pt>
                <c:pt idx="10">
                  <c:v>MinEnergía</c:v>
                </c:pt>
                <c:pt idx="11">
                  <c:v>MinHacienda</c:v>
                </c:pt>
                <c:pt idx="12">
                  <c:v>SEGEGOB</c:v>
                </c:pt>
                <c:pt idx="13">
                  <c:v>Poder Judicial</c:v>
                </c:pt>
                <c:pt idx="14">
                  <c:v>MMA</c:v>
                </c:pt>
              </c:strCache>
            </c:strRef>
          </c:cat>
          <c:val>
            <c:numRef>
              <c:f>'3.'!$C$41:$C$55</c:f>
              <c:numCache>
                <c:formatCode>#,##0</c:formatCode>
                <c:ptCount val="15"/>
                <c:pt idx="0">
                  <c:v>259609</c:v>
                </c:pt>
                <c:pt idx="1">
                  <c:v>38889</c:v>
                </c:pt>
                <c:pt idx="2">
                  <c:v>8486</c:v>
                </c:pt>
                <c:pt idx="3">
                  <c:v>9542</c:v>
                </c:pt>
                <c:pt idx="4">
                  <c:v>632</c:v>
                </c:pt>
                <c:pt idx="5">
                  <c:v>3840</c:v>
                </c:pt>
                <c:pt idx="6">
                  <c:v>692</c:v>
                </c:pt>
                <c:pt idx="7">
                  <c:v>84</c:v>
                </c:pt>
                <c:pt idx="8">
                  <c:v>676</c:v>
                </c:pt>
                <c:pt idx="9">
                  <c:v>27</c:v>
                </c:pt>
                <c:pt idx="10">
                  <c:v>516</c:v>
                </c:pt>
                <c:pt idx="14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C-48DA-A520-7403B1B87292}"/>
            </c:ext>
          </c:extLst>
        </c:ser>
        <c:ser>
          <c:idx val="2"/>
          <c:order val="2"/>
          <c:tx>
            <c:strRef>
              <c:f>'3.'!$D$22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'3.'!$A$41:$A$55</c:f>
              <c:strCache>
                <c:ptCount val="15"/>
                <c:pt idx="0">
                  <c:v>MINEDUC</c:v>
                </c:pt>
                <c:pt idx="1">
                  <c:v>MINECON</c:v>
                </c:pt>
                <c:pt idx="2">
                  <c:v>MINAGRI</c:v>
                </c:pt>
                <c:pt idx="3">
                  <c:v>MinInterior</c:v>
                </c:pt>
                <c:pt idx="4">
                  <c:v>Ley I+D</c:v>
                </c:pt>
                <c:pt idx="5">
                  <c:v>MinMineria</c:v>
                </c:pt>
                <c:pt idx="6">
                  <c:v>MinRR.EE.</c:v>
                </c:pt>
                <c:pt idx="7">
                  <c:v>MinDefensa</c:v>
                </c:pt>
                <c:pt idx="8">
                  <c:v>MINSAL</c:v>
                </c:pt>
                <c:pt idx="9">
                  <c:v>MOP</c:v>
                </c:pt>
                <c:pt idx="10">
                  <c:v>MinEnergía</c:v>
                </c:pt>
                <c:pt idx="11">
                  <c:v>MinHacienda</c:v>
                </c:pt>
                <c:pt idx="12">
                  <c:v>SEGEGOB</c:v>
                </c:pt>
                <c:pt idx="13">
                  <c:v>Poder Judicial</c:v>
                </c:pt>
                <c:pt idx="14">
                  <c:v>MMA</c:v>
                </c:pt>
              </c:strCache>
            </c:strRef>
          </c:cat>
          <c:val>
            <c:numRef>
              <c:f>'3.'!$D$41:$D$55</c:f>
              <c:numCache>
                <c:formatCode>#,##0</c:formatCode>
                <c:ptCount val="15"/>
                <c:pt idx="0">
                  <c:v>276434</c:v>
                </c:pt>
                <c:pt idx="1">
                  <c:v>56941</c:v>
                </c:pt>
                <c:pt idx="2">
                  <c:v>7967</c:v>
                </c:pt>
                <c:pt idx="3">
                  <c:v>6986</c:v>
                </c:pt>
                <c:pt idx="4">
                  <c:v>3400</c:v>
                </c:pt>
                <c:pt idx="5">
                  <c:v>3264</c:v>
                </c:pt>
                <c:pt idx="6">
                  <c:v>857</c:v>
                </c:pt>
                <c:pt idx="7">
                  <c:v>114</c:v>
                </c:pt>
                <c:pt idx="8">
                  <c:v>851</c:v>
                </c:pt>
                <c:pt idx="9">
                  <c:v>18</c:v>
                </c:pt>
                <c:pt idx="10">
                  <c:v>541</c:v>
                </c:pt>
                <c:pt idx="14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C-48DA-A520-7403B1B87292}"/>
            </c:ext>
          </c:extLst>
        </c:ser>
        <c:ser>
          <c:idx val="3"/>
          <c:order val="3"/>
          <c:tx>
            <c:strRef>
              <c:f>'3.'!$E$22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'3.'!$A$41:$A$55</c:f>
              <c:strCache>
                <c:ptCount val="15"/>
                <c:pt idx="0">
                  <c:v>MINEDUC</c:v>
                </c:pt>
                <c:pt idx="1">
                  <c:v>MINECON</c:v>
                </c:pt>
                <c:pt idx="2">
                  <c:v>MINAGRI</c:v>
                </c:pt>
                <c:pt idx="3">
                  <c:v>MinInterior</c:v>
                </c:pt>
                <c:pt idx="4">
                  <c:v>Ley I+D</c:v>
                </c:pt>
                <c:pt idx="5">
                  <c:v>MinMineria</c:v>
                </c:pt>
                <c:pt idx="6">
                  <c:v>MinRR.EE.</c:v>
                </c:pt>
                <c:pt idx="7">
                  <c:v>MinDefensa</c:v>
                </c:pt>
                <c:pt idx="8">
                  <c:v>MINSAL</c:v>
                </c:pt>
                <c:pt idx="9">
                  <c:v>MOP</c:v>
                </c:pt>
                <c:pt idx="10">
                  <c:v>MinEnergía</c:v>
                </c:pt>
                <c:pt idx="11">
                  <c:v>MinHacienda</c:v>
                </c:pt>
                <c:pt idx="12">
                  <c:v>SEGEGOB</c:v>
                </c:pt>
                <c:pt idx="13">
                  <c:v>Poder Judicial</c:v>
                </c:pt>
                <c:pt idx="14">
                  <c:v>MMA</c:v>
                </c:pt>
              </c:strCache>
            </c:strRef>
          </c:cat>
          <c:val>
            <c:numRef>
              <c:f>'3.'!$E$41:$E$55</c:f>
              <c:numCache>
                <c:formatCode>#,##0</c:formatCode>
                <c:ptCount val="15"/>
                <c:pt idx="0">
                  <c:v>308351</c:v>
                </c:pt>
                <c:pt idx="1">
                  <c:v>39466</c:v>
                </c:pt>
                <c:pt idx="2">
                  <c:v>6704</c:v>
                </c:pt>
                <c:pt idx="3">
                  <c:v>6061</c:v>
                </c:pt>
                <c:pt idx="4">
                  <c:v>11726</c:v>
                </c:pt>
                <c:pt idx="6">
                  <c:v>998</c:v>
                </c:pt>
                <c:pt idx="7">
                  <c:v>105</c:v>
                </c:pt>
                <c:pt idx="8">
                  <c:v>569</c:v>
                </c:pt>
                <c:pt idx="10">
                  <c:v>5391</c:v>
                </c:pt>
                <c:pt idx="13">
                  <c:v>19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C-48DA-A520-7403B1B87292}"/>
            </c:ext>
          </c:extLst>
        </c:ser>
        <c:ser>
          <c:idx val="4"/>
          <c:order val="4"/>
          <c:tx>
            <c:strRef>
              <c:f>'3.'!$F$22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'3.'!$A$41:$A$55</c:f>
              <c:strCache>
                <c:ptCount val="15"/>
                <c:pt idx="0">
                  <c:v>MINEDUC</c:v>
                </c:pt>
                <c:pt idx="1">
                  <c:v>MINECON</c:v>
                </c:pt>
                <c:pt idx="2">
                  <c:v>MINAGRI</c:v>
                </c:pt>
                <c:pt idx="3">
                  <c:v>MinInterior</c:v>
                </c:pt>
                <c:pt idx="4">
                  <c:v>Ley I+D</c:v>
                </c:pt>
                <c:pt idx="5">
                  <c:v>MinMineria</c:v>
                </c:pt>
                <c:pt idx="6">
                  <c:v>MinRR.EE.</c:v>
                </c:pt>
                <c:pt idx="7">
                  <c:v>MinDefensa</c:v>
                </c:pt>
                <c:pt idx="8">
                  <c:v>MINSAL</c:v>
                </c:pt>
                <c:pt idx="9">
                  <c:v>MOP</c:v>
                </c:pt>
                <c:pt idx="10">
                  <c:v>MinEnergía</c:v>
                </c:pt>
                <c:pt idx="11">
                  <c:v>MinHacienda</c:v>
                </c:pt>
                <c:pt idx="12">
                  <c:v>SEGEGOB</c:v>
                </c:pt>
                <c:pt idx="13">
                  <c:v>Poder Judicial</c:v>
                </c:pt>
                <c:pt idx="14">
                  <c:v>MMA</c:v>
                </c:pt>
              </c:strCache>
            </c:strRef>
          </c:cat>
          <c:val>
            <c:numRef>
              <c:f>'3.'!$F$41:$F$55</c:f>
              <c:numCache>
                <c:formatCode>#,##0</c:formatCode>
                <c:ptCount val="15"/>
                <c:pt idx="0">
                  <c:v>318235</c:v>
                </c:pt>
                <c:pt idx="1">
                  <c:v>40890</c:v>
                </c:pt>
                <c:pt idx="2">
                  <c:v>6835</c:v>
                </c:pt>
                <c:pt idx="3">
                  <c:v>5009</c:v>
                </c:pt>
                <c:pt idx="4">
                  <c:v>9979</c:v>
                </c:pt>
                <c:pt idx="5">
                  <c:v>54</c:v>
                </c:pt>
                <c:pt idx="6">
                  <c:v>1279</c:v>
                </c:pt>
                <c:pt idx="7">
                  <c:v>117</c:v>
                </c:pt>
                <c:pt idx="8">
                  <c:v>569</c:v>
                </c:pt>
                <c:pt idx="10">
                  <c:v>824</c:v>
                </c:pt>
                <c:pt idx="13">
                  <c:v>16</c:v>
                </c:pt>
                <c:pt idx="14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0C-48DA-A520-7403B1B87292}"/>
            </c:ext>
          </c:extLst>
        </c:ser>
        <c:ser>
          <c:idx val="5"/>
          <c:order val="5"/>
          <c:tx>
            <c:strRef>
              <c:f>'3.'!$G$22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'3.'!$A$41:$A$55</c:f>
              <c:strCache>
                <c:ptCount val="15"/>
                <c:pt idx="0">
                  <c:v>MINEDUC</c:v>
                </c:pt>
                <c:pt idx="1">
                  <c:v>MINECON</c:v>
                </c:pt>
                <c:pt idx="2">
                  <c:v>MINAGRI</c:v>
                </c:pt>
                <c:pt idx="3">
                  <c:v>MinInterior</c:v>
                </c:pt>
                <c:pt idx="4">
                  <c:v>Ley I+D</c:v>
                </c:pt>
                <c:pt idx="5">
                  <c:v>MinMineria</c:v>
                </c:pt>
                <c:pt idx="6">
                  <c:v>MinRR.EE.</c:v>
                </c:pt>
                <c:pt idx="7">
                  <c:v>MinDefensa</c:v>
                </c:pt>
                <c:pt idx="8">
                  <c:v>MINSAL</c:v>
                </c:pt>
                <c:pt idx="9">
                  <c:v>MOP</c:v>
                </c:pt>
                <c:pt idx="10">
                  <c:v>MinEnergía</c:v>
                </c:pt>
                <c:pt idx="11">
                  <c:v>MinHacienda</c:v>
                </c:pt>
                <c:pt idx="12">
                  <c:v>SEGEGOB</c:v>
                </c:pt>
                <c:pt idx="13">
                  <c:v>Poder Judicial</c:v>
                </c:pt>
                <c:pt idx="14">
                  <c:v>MMA</c:v>
                </c:pt>
              </c:strCache>
            </c:strRef>
          </c:cat>
          <c:val>
            <c:numRef>
              <c:f>'3.'!$G$41:$G$55</c:f>
              <c:numCache>
                <c:formatCode>#,##0</c:formatCode>
                <c:ptCount val="15"/>
                <c:pt idx="0">
                  <c:v>318610</c:v>
                </c:pt>
                <c:pt idx="1">
                  <c:v>74616</c:v>
                </c:pt>
                <c:pt idx="2">
                  <c:v>9688</c:v>
                </c:pt>
                <c:pt idx="3">
                  <c:v>7497</c:v>
                </c:pt>
                <c:pt idx="4">
                  <c:v>9249</c:v>
                </c:pt>
                <c:pt idx="5">
                  <c:v>5662</c:v>
                </c:pt>
                <c:pt idx="6">
                  <c:v>2123</c:v>
                </c:pt>
                <c:pt idx="7">
                  <c:v>1216</c:v>
                </c:pt>
                <c:pt idx="8">
                  <c:v>620</c:v>
                </c:pt>
                <c:pt idx="9">
                  <c:v>195</c:v>
                </c:pt>
                <c:pt idx="13">
                  <c:v>9</c:v>
                </c:pt>
                <c:pt idx="1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0C-48DA-A520-7403B1B87292}"/>
            </c:ext>
          </c:extLst>
        </c:ser>
        <c:ser>
          <c:idx val="6"/>
          <c:order val="6"/>
          <c:tx>
            <c:strRef>
              <c:f>'3.'!$H$22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'3.'!$A$41:$A$55</c:f>
              <c:strCache>
                <c:ptCount val="15"/>
                <c:pt idx="0">
                  <c:v>MINEDUC</c:v>
                </c:pt>
                <c:pt idx="1">
                  <c:v>MINECON</c:v>
                </c:pt>
                <c:pt idx="2">
                  <c:v>MINAGRI</c:v>
                </c:pt>
                <c:pt idx="3">
                  <c:v>MinInterior</c:v>
                </c:pt>
                <c:pt idx="4">
                  <c:v>Ley I+D</c:v>
                </c:pt>
                <c:pt idx="5">
                  <c:v>MinMineria</c:v>
                </c:pt>
                <c:pt idx="6">
                  <c:v>MinRR.EE.</c:v>
                </c:pt>
                <c:pt idx="7">
                  <c:v>MinDefensa</c:v>
                </c:pt>
                <c:pt idx="8">
                  <c:v>MINSAL</c:v>
                </c:pt>
                <c:pt idx="9">
                  <c:v>MOP</c:v>
                </c:pt>
                <c:pt idx="10">
                  <c:v>MinEnergía</c:v>
                </c:pt>
                <c:pt idx="11">
                  <c:v>MinHacienda</c:v>
                </c:pt>
                <c:pt idx="12">
                  <c:v>SEGEGOB</c:v>
                </c:pt>
                <c:pt idx="13">
                  <c:v>Poder Judicial</c:v>
                </c:pt>
                <c:pt idx="14">
                  <c:v>MMA</c:v>
                </c:pt>
              </c:strCache>
            </c:strRef>
          </c:cat>
          <c:val>
            <c:numRef>
              <c:f>'3.'!$H$41:$H$55</c:f>
              <c:numCache>
                <c:formatCode>#,##0</c:formatCode>
                <c:ptCount val="15"/>
                <c:pt idx="0">
                  <c:v>323141</c:v>
                </c:pt>
                <c:pt idx="1">
                  <c:v>71822</c:v>
                </c:pt>
                <c:pt idx="2">
                  <c:v>9516</c:v>
                </c:pt>
                <c:pt idx="3">
                  <c:v>9180</c:v>
                </c:pt>
                <c:pt idx="4">
                  <c:v>8052</c:v>
                </c:pt>
                <c:pt idx="5">
                  <c:v>4758</c:v>
                </c:pt>
                <c:pt idx="6">
                  <c:v>2271</c:v>
                </c:pt>
                <c:pt idx="7">
                  <c:v>1017</c:v>
                </c:pt>
                <c:pt idx="8">
                  <c:v>593</c:v>
                </c:pt>
                <c:pt idx="9">
                  <c:v>168</c:v>
                </c:pt>
                <c:pt idx="10">
                  <c:v>126</c:v>
                </c:pt>
                <c:pt idx="13">
                  <c:v>7</c:v>
                </c:pt>
                <c:pt idx="14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0C-48DA-A520-7403B1B87292}"/>
            </c:ext>
          </c:extLst>
        </c:ser>
        <c:ser>
          <c:idx val="7"/>
          <c:order val="7"/>
          <c:tx>
            <c:strRef>
              <c:f>'3.'!$I$22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'3.'!$A$41:$A$55</c:f>
              <c:strCache>
                <c:ptCount val="15"/>
                <c:pt idx="0">
                  <c:v>MINEDUC</c:v>
                </c:pt>
                <c:pt idx="1">
                  <c:v>MINECON</c:v>
                </c:pt>
                <c:pt idx="2">
                  <c:v>MINAGRI</c:v>
                </c:pt>
                <c:pt idx="3">
                  <c:v>MinInterior</c:v>
                </c:pt>
                <c:pt idx="4">
                  <c:v>Ley I+D</c:v>
                </c:pt>
                <c:pt idx="5">
                  <c:v>MinMineria</c:v>
                </c:pt>
                <c:pt idx="6">
                  <c:v>MinRR.EE.</c:v>
                </c:pt>
                <c:pt idx="7">
                  <c:v>MinDefensa</c:v>
                </c:pt>
                <c:pt idx="8">
                  <c:v>MINSAL</c:v>
                </c:pt>
                <c:pt idx="9">
                  <c:v>MOP</c:v>
                </c:pt>
                <c:pt idx="10">
                  <c:v>MinEnergía</c:v>
                </c:pt>
                <c:pt idx="11">
                  <c:v>MinHacienda</c:v>
                </c:pt>
                <c:pt idx="12">
                  <c:v>SEGEGOB</c:v>
                </c:pt>
                <c:pt idx="13">
                  <c:v>Poder Judicial</c:v>
                </c:pt>
                <c:pt idx="14">
                  <c:v>MMA</c:v>
                </c:pt>
              </c:strCache>
            </c:strRef>
          </c:cat>
          <c:val>
            <c:numRef>
              <c:f>'3.'!$I$41:$I$55</c:f>
              <c:numCache>
                <c:formatCode>#,##0</c:formatCode>
                <c:ptCount val="15"/>
                <c:pt idx="0">
                  <c:v>334198</c:v>
                </c:pt>
                <c:pt idx="1">
                  <c:v>70406</c:v>
                </c:pt>
                <c:pt idx="2">
                  <c:v>13803</c:v>
                </c:pt>
                <c:pt idx="3">
                  <c:v>11065</c:v>
                </c:pt>
                <c:pt idx="4">
                  <c:v>8869</c:v>
                </c:pt>
                <c:pt idx="5">
                  <c:v>4328</c:v>
                </c:pt>
                <c:pt idx="6">
                  <c:v>3260</c:v>
                </c:pt>
                <c:pt idx="7">
                  <c:v>1513</c:v>
                </c:pt>
                <c:pt idx="8">
                  <c:v>530</c:v>
                </c:pt>
                <c:pt idx="9">
                  <c:v>121</c:v>
                </c:pt>
                <c:pt idx="10">
                  <c:v>209</c:v>
                </c:pt>
                <c:pt idx="12">
                  <c:v>11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3-4B41-B93B-C4C7E13C7E26}"/>
            </c:ext>
          </c:extLst>
        </c:ser>
        <c:ser>
          <c:idx val="8"/>
          <c:order val="8"/>
          <c:tx>
            <c:strRef>
              <c:f>'3.'!$J$22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'3.'!$A$41:$A$55</c:f>
              <c:strCache>
                <c:ptCount val="15"/>
                <c:pt idx="0">
                  <c:v>MINEDUC</c:v>
                </c:pt>
                <c:pt idx="1">
                  <c:v>MINECON</c:v>
                </c:pt>
                <c:pt idx="2">
                  <c:v>MINAGRI</c:v>
                </c:pt>
                <c:pt idx="3">
                  <c:v>MinInterior</c:v>
                </c:pt>
                <c:pt idx="4">
                  <c:v>Ley I+D</c:v>
                </c:pt>
                <c:pt idx="5">
                  <c:v>MinMineria</c:v>
                </c:pt>
                <c:pt idx="6">
                  <c:v>MinRR.EE.</c:v>
                </c:pt>
                <c:pt idx="7">
                  <c:v>MinDefensa</c:v>
                </c:pt>
                <c:pt idx="8">
                  <c:v>MINSAL</c:v>
                </c:pt>
                <c:pt idx="9">
                  <c:v>MOP</c:v>
                </c:pt>
                <c:pt idx="10">
                  <c:v>MinEnergía</c:v>
                </c:pt>
                <c:pt idx="11">
                  <c:v>MinHacienda</c:v>
                </c:pt>
                <c:pt idx="12">
                  <c:v>SEGEGOB</c:v>
                </c:pt>
                <c:pt idx="13">
                  <c:v>Poder Judicial</c:v>
                </c:pt>
                <c:pt idx="14">
                  <c:v>MMA</c:v>
                </c:pt>
              </c:strCache>
            </c:strRef>
          </c:cat>
          <c:val>
            <c:numRef>
              <c:f>'3.'!$J$41:$J$55</c:f>
              <c:numCache>
                <c:formatCode>#,##0</c:formatCode>
                <c:ptCount val="15"/>
                <c:pt idx="0">
                  <c:v>329638</c:v>
                </c:pt>
                <c:pt idx="1">
                  <c:v>54944</c:v>
                </c:pt>
                <c:pt idx="2">
                  <c:v>15253</c:v>
                </c:pt>
                <c:pt idx="3">
                  <c:v>10293</c:v>
                </c:pt>
                <c:pt idx="4">
                  <c:v>7422</c:v>
                </c:pt>
                <c:pt idx="5">
                  <c:v>4391</c:v>
                </c:pt>
                <c:pt idx="6">
                  <c:v>3890</c:v>
                </c:pt>
                <c:pt idx="7">
                  <c:v>1814</c:v>
                </c:pt>
                <c:pt idx="8">
                  <c:v>587</c:v>
                </c:pt>
                <c:pt idx="9">
                  <c:v>134</c:v>
                </c:pt>
                <c:pt idx="10">
                  <c:v>90</c:v>
                </c:pt>
                <c:pt idx="11">
                  <c:v>18</c:v>
                </c:pt>
                <c:pt idx="12">
                  <c:v>6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B3-4B41-B93B-C4C7E13C7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05440"/>
        <c:axId val="136206976"/>
        <c:axId val="0"/>
      </c:bar3DChart>
      <c:catAx>
        <c:axId val="13620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6206976"/>
        <c:crosses val="autoZero"/>
        <c:auto val="1"/>
        <c:lblAlgn val="ctr"/>
        <c:lblOffset val="100"/>
        <c:noMultiLvlLbl val="0"/>
      </c:catAx>
      <c:valAx>
        <c:axId val="136206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6205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5129396834769E-2"/>
          <c:y val="1.5852872773240222E-2"/>
          <c:w val="0.93444459072428498"/>
          <c:h val="0.83085932626006631"/>
        </c:manualLayout>
      </c:layout>
      <c:lineChart>
        <c:grouping val="standard"/>
        <c:varyColors val="0"/>
        <c:ser>
          <c:idx val="1"/>
          <c:order val="0"/>
          <c:tx>
            <c:strRef>
              <c:f>'3.'!$A$41</c:f>
              <c:strCache>
                <c:ptCount val="1"/>
                <c:pt idx="0">
                  <c:v>MINEDUC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'3.'!$B$41:$J$41</c:f>
              <c:numCache>
                <c:formatCode>#,##0</c:formatCode>
                <c:ptCount val="9"/>
                <c:pt idx="0">
                  <c:v>216366</c:v>
                </c:pt>
                <c:pt idx="1">
                  <c:v>259609</c:v>
                </c:pt>
                <c:pt idx="2">
                  <c:v>276434</c:v>
                </c:pt>
                <c:pt idx="3">
                  <c:v>308351</c:v>
                </c:pt>
                <c:pt idx="4">
                  <c:v>318235</c:v>
                </c:pt>
                <c:pt idx="5">
                  <c:v>318610</c:v>
                </c:pt>
                <c:pt idx="6">
                  <c:v>323141</c:v>
                </c:pt>
                <c:pt idx="7">
                  <c:v>334198</c:v>
                </c:pt>
                <c:pt idx="8">
                  <c:v>329638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0C-48DA-A520-7403B1B87292}"/>
            </c:ext>
          </c:extLst>
        </c:ser>
        <c:ser>
          <c:idx val="2"/>
          <c:order val="1"/>
          <c:tx>
            <c:strRef>
              <c:f>'3.'!$A$42</c:f>
              <c:strCache>
                <c:ptCount val="1"/>
                <c:pt idx="0">
                  <c:v>MINECON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'3.'!$B$42:$J$42</c:f>
              <c:numCache>
                <c:formatCode>#,##0</c:formatCode>
                <c:ptCount val="9"/>
                <c:pt idx="0">
                  <c:v>42359</c:v>
                </c:pt>
                <c:pt idx="1">
                  <c:v>38889</c:v>
                </c:pt>
                <c:pt idx="2">
                  <c:v>56941</c:v>
                </c:pt>
                <c:pt idx="3">
                  <c:v>39466</c:v>
                </c:pt>
                <c:pt idx="4">
                  <c:v>40890</c:v>
                </c:pt>
                <c:pt idx="5">
                  <c:v>74616</c:v>
                </c:pt>
                <c:pt idx="6">
                  <c:v>71822</c:v>
                </c:pt>
                <c:pt idx="7">
                  <c:v>70406</c:v>
                </c:pt>
                <c:pt idx="8">
                  <c:v>54944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0C-48DA-A520-7403B1B87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41536"/>
        <c:axId val="136243072"/>
      </c:lineChart>
      <c:catAx>
        <c:axId val="13624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6243072"/>
        <c:crosses val="autoZero"/>
        <c:auto val="1"/>
        <c:lblAlgn val="ctr"/>
        <c:lblOffset val="100"/>
        <c:noMultiLvlLbl val="0"/>
      </c:catAx>
      <c:valAx>
        <c:axId val="1362430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624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299277777777778"/>
          <c:y val="6.4703924801097615E-2"/>
          <c:w val="0.52112555555555551"/>
          <c:h val="9.6101237640037945E-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5129396834769E-2"/>
          <c:y val="1.5852872773240222E-2"/>
          <c:w val="0.93444459072428498"/>
          <c:h val="0.83085932626006631"/>
        </c:manualLayout>
      </c:layout>
      <c:lineChart>
        <c:grouping val="standard"/>
        <c:varyColors val="0"/>
        <c:ser>
          <c:idx val="3"/>
          <c:order val="0"/>
          <c:tx>
            <c:strRef>
              <c:f>'3.'!$A$46</c:f>
              <c:strCache>
                <c:ptCount val="1"/>
                <c:pt idx="0">
                  <c:v>MinMineria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'3.'!$B$46:$J$46</c:f>
              <c:numCache>
                <c:formatCode>#,##0</c:formatCode>
                <c:ptCount val="9"/>
                <c:pt idx="0">
                  <c:v>2463</c:v>
                </c:pt>
                <c:pt idx="1">
                  <c:v>3840</c:v>
                </c:pt>
                <c:pt idx="2">
                  <c:v>3264</c:v>
                </c:pt>
                <c:pt idx="4">
                  <c:v>54</c:v>
                </c:pt>
                <c:pt idx="5">
                  <c:v>5662</c:v>
                </c:pt>
                <c:pt idx="6">
                  <c:v>4758</c:v>
                </c:pt>
                <c:pt idx="7">
                  <c:v>4328</c:v>
                </c:pt>
                <c:pt idx="8">
                  <c:v>4391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0C-48DA-A520-7403B1B87292}"/>
            </c:ext>
          </c:extLst>
        </c:ser>
        <c:ser>
          <c:idx val="4"/>
          <c:order val="1"/>
          <c:tx>
            <c:strRef>
              <c:f>'3.'!$A$47</c:f>
              <c:strCache>
                <c:ptCount val="1"/>
                <c:pt idx="0">
                  <c:v>MinRR.EE.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'3.'!$B$47:$J$47</c:f>
              <c:numCache>
                <c:formatCode>#,##0</c:formatCode>
                <c:ptCount val="9"/>
                <c:pt idx="0">
                  <c:v>762</c:v>
                </c:pt>
                <c:pt idx="1">
                  <c:v>692</c:v>
                </c:pt>
                <c:pt idx="2">
                  <c:v>857</c:v>
                </c:pt>
                <c:pt idx="3">
                  <c:v>998</c:v>
                </c:pt>
                <c:pt idx="4">
                  <c:v>1279</c:v>
                </c:pt>
                <c:pt idx="5">
                  <c:v>2123</c:v>
                </c:pt>
                <c:pt idx="6">
                  <c:v>2271</c:v>
                </c:pt>
                <c:pt idx="7">
                  <c:v>3260</c:v>
                </c:pt>
                <c:pt idx="8">
                  <c:v>3890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0C-48DA-A520-7403B1B87292}"/>
            </c:ext>
          </c:extLst>
        </c:ser>
        <c:ser>
          <c:idx val="5"/>
          <c:order val="2"/>
          <c:tx>
            <c:strRef>
              <c:f>'3.'!$A$48</c:f>
              <c:strCache>
                <c:ptCount val="1"/>
                <c:pt idx="0">
                  <c:v>MinDefensa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'3.'!$B$48:$J$48</c:f>
              <c:numCache>
                <c:formatCode>#,##0</c:formatCode>
                <c:ptCount val="9"/>
                <c:pt idx="0">
                  <c:v>107</c:v>
                </c:pt>
                <c:pt idx="1">
                  <c:v>84</c:v>
                </c:pt>
                <c:pt idx="2">
                  <c:v>114</c:v>
                </c:pt>
                <c:pt idx="3">
                  <c:v>105</c:v>
                </c:pt>
                <c:pt idx="4">
                  <c:v>117</c:v>
                </c:pt>
                <c:pt idx="5">
                  <c:v>1216</c:v>
                </c:pt>
                <c:pt idx="6">
                  <c:v>1017</c:v>
                </c:pt>
                <c:pt idx="7">
                  <c:v>1513</c:v>
                </c:pt>
                <c:pt idx="8">
                  <c:v>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0C-48DA-A520-7403B1B87292}"/>
            </c:ext>
          </c:extLst>
        </c:ser>
        <c:ser>
          <c:idx val="1"/>
          <c:order val="3"/>
          <c:tx>
            <c:strRef>
              <c:f>'3.'!$A$49</c:f>
              <c:strCache>
                <c:ptCount val="1"/>
                <c:pt idx="0">
                  <c:v>MINSAL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'3.'!$B$49:$J$49</c:f>
              <c:numCache>
                <c:formatCode>#,##0</c:formatCode>
                <c:ptCount val="9"/>
                <c:pt idx="0">
                  <c:v>563</c:v>
                </c:pt>
                <c:pt idx="1">
                  <c:v>676</c:v>
                </c:pt>
                <c:pt idx="2">
                  <c:v>851</c:v>
                </c:pt>
                <c:pt idx="3">
                  <c:v>569</c:v>
                </c:pt>
                <c:pt idx="4">
                  <c:v>569</c:v>
                </c:pt>
                <c:pt idx="5">
                  <c:v>620</c:v>
                </c:pt>
                <c:pt idx="6">
                  <c:v>593</c:v>
                </c:pt>
                <c:pt idx="7">
                  <c:v>530</c:v>
                </c:pt>
                <c:pt idx="8">
                  <c:v>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9-A04F-A45F-124FA0322B52}"/>
            </c:ext>
          </c:extLst>
        </c:ser>
        <c:ser>
          <c:idx val="0"/>
          <c:order val="4"/>
          <c:tx>
            <c:strRef>
              <c:f>'3.'!$A$51</c:f>
              <c:strCache>
                <c:ptCount val="1"/>
                <c:pt idx="0">
                  <c:v>MinEnergía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'3.'!$B$51:$J$51</c:f>
              <c:numCache>
                <c:formatCode>#,##0</c:formatCode>
                <c:ptCount val="9"/>
                <c:pt idx="0">
                  <c:v>698</c:v>
                </c:pt>
                <c:pt idx="1">
                  <c:v>516</c:v>
                </c:pt>
                <c:pt idx="2">
                  <c:v>541</c:v>
                </c:pt>
                <c:pt idx="3">
                  <c:v>5391</c:v>
                </c:pt>
                <c:pt idx="4">
                  <c:v>824</c:v>
                </c:pt>
                <c:pt idx="6">
                  <c:v>126</c:v>
                </c:pt>
                <c:pt idx="7">
                  <c:v>209</c:v>
                </c:pt>
                <c:pt idx="8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9-A04F-A45F-124FA0322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92992"/>
        <c:axId val="136294784"/>
      </c:lineChart>
      <c:catAx>
        <c:axId val="136292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6294784"/>
        <c:crosses val="autoZero"/>
        <c:auto val="1"/>
        <c:lblAlgn val="ctr"/>
        <c:lblOffset val="100"/>
        <c:noMultiLvlLbl val="0"/>
      </c:catAx>
      <c:valAx>
        <c:axId val="136294784"/>
        <c:scaling>
          <c:orientation val="minMax"/>
          <c:max val="600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629299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470538888888889"/>
          <c:y val="6.4775089339654507E-2"/>
          <c:w val="0.67061416666666662"/>
          <c:h val="0.1939873644545929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5129396834769E-2"/>
          <c:y val="1.5852872773240222E-2"/>
          <c:w val="0.93444459072428498"/>
          <c:h val="0.83085932626006631"/>
        </c:manualLayout>
      </c:layout>
      <c:lineChart>
        <c:grouping val="standard"/>
        <c:varyColors val="0"/>
        <c:ser>
          <c:idx val="1"/>
          <c:order val="0"/>
          <c:tx>
            <c:strRef>
              <c:f>'3.'!$A$50</c:f>
              <c:strCache>
                <c:ptCount val="1"/>
                <c:pt idx="0">
                  <c:v>MOP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'3.'!$B$50:$J$50</c:f>
              <c:numCache>
                <c:formatCode>#,##0</c:formatCode>
                <c:ptCount val="9"/>
                <c:pt idx="0">
                  <c:v>54</c:v>
                </c:pt>
                <c:pt idx="1">
                  <c:v>27</c:v>
                </c:pt>
                <c:pt idx="2">
                  <c:v>18</c:v>
                </c:pt>
                <c:pt idx="5">
                  <c:v>195</c:v>
                </c:pt>
                <c:pt idx="6">
                  <c:v>168</c:v>
                </c:pt>
                <c:pt idx="7">
                  <c:v>121</c:v>
                </c:pt>
                <c:pt idx="8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B3-6949-AD3D-C5C325546886}"/>
            </c:ext>
          </c:extLst>
        </c:ser>
        <c:ser>
          <c:idx val="7"/>
          <c:order val="1"/>
          <c:tx>
            <c:strRef>
              <c:f>'3.'!$A$53</c:f>
              <c:strCache>
                <c:ptCount val="1"/>
                <c:pt idx="0">
                  <c:v>SEGEGOB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'3.'!$B$53:$J$53</c:f>
              <c:numCache>
                <c:formatCode>#,##0</c:formatCode>
                <c:ptCount val="9"/>
                <c:pt idx="7">
                  <c:v>11</c:v>
                </c:pt>
                <c:pt idx="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3-6949-AD3D-C5C325546886}"/>
            </c:ext>
          </c:extLst>
        </c:ser>
        <c:ser>
          <c:idx val="8"/>
          <c:order val="2"/>
          <c:tx>
            <c:strRef>
              <c:f>'3.'!$A$54</c:f>
              <c:strCache>
                <c:ptCount val="1"/>
                <c:pt idx="0">
                  <c:v>Poder Judicial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'3.'!$B$54:$J$54</c:f>
              <c:numCache>
                <c:formatCode>#,##0</c:formatCode>
                <c:ptCount val="9"/>
                <c:pt idx="3">
                  <c:v>19</c:v>
                </c:pt>
                <c:pt idx="4">
                  <c:v>16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B3-6949-AD3D-C5C325546886}"/>
            </c:ext>
          </c:extLst>
        </c:ser>
        <c:ser>
          <c:idx val="9"/>
          <c:order val="3"/>
          <c:tx>
            <c:strRef>
              <c:f>'3.'!$A$55</c:f>
              <c:strCache>
                <c:ptCount val="1"/>
                <c:pt idx="0">
                  <c:v>MMA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'3.'!$B$55:$J$55</c:f>
              <c:numCache>
                <c:formatCode>#,##0</c:formatCode>
                <c:ptCount val="9"/>
                <c:pt idx="0">
                  <c:v>0</c:v>
                </c:pt>
                <c:pt idx="1">
                  <c:v>141</c:v>
                </c:pt>
                <c:pt idx="2">
                  <c:v>139</c:v>
                </c:pt>
                <c:pt idx="3">
                  <c:v>100</c:v>
                </c:pt>
                <c:pt idx="4">
                  <c:v>94</c:v>
                </c:pt>
                <c:pt idx="5">
                  <c:v>56</c:v>
                </c:pt>
                <c:pt idx="6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B3-6949-AD3D-C5C325546886}"/>
            </c:ext>
          </c:extLst>
        </c:ser>
        <c:ser>
          <c:idx val="2"/>
          <c:order val="4"/>
          <c:tx>
            <c:strRef>
              <c:f>'3.'!$A$52</c:f>
              <c:strCache>
                <c:ptCount val="1"/>
                <c:pt idx="0">
                  <c:v>MinHacienda</c:v>
                </c:pt>
              </c:strCache>
            </c:strRef>
          </c:tx>
          <c:marker>
            <c:symbol val="none"/>
          </c:marker>
          <c:val>
            <c:numRef>
              <c:f>'3.'!$B$52:$J$52</c:f>
              <c:numCache>
                <c:formatCode>#,##0</c:formatCode>
                <c:ptCount val="9"/>
                <c:pt idx="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B3-6949-AD3D-C5C325546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389760"/>
        <c:axId val="136391296"/>
      </c:lineChart>
      <c:catAx>
        <c:axId val="13638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6391296"/>
        <c:crosses val="autoZero"/>
        <c:auto val="1"/>
        <c:lblAlgn val="ctr"/>
        <c:lblOffset val="100"/>
        <c:noMultiLvlLbl val="0"/>
      </c:catAx>
      <c:valAx>
        <c:axId val="136391296"/>
        <c:scaling>
          <c:orientation val="minMax"/>
          <c:max val="2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6389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56472222222222"/>
          <c:y val="5.5954782359386064E-2"/>
          <c:w val="0.78581500000000004"/>
          <c:h val="0.1833014202189205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5129396834769E-2"/>
          <c:y val="1.5852872773240222E-2"/>
          <c:w val="0.93444459072428498"/>
          <c:h val="0.83085932626006631"/>
        </c:manualLayout>
      </c:layout>
      <c:lineChart>
        <c:grouping val="standard"/>
        <c:varyColors val="0"/>
        <c:ser>
          <c:idx val="3"/>
          <c:order val="0"/>
          <c:tx>
            <c:strRef>
              <c:f>'3.'!$A$43</c:f>
              <c:strCache>
                <c:ptCount val="1"/>
                <c:pt idx="0">
                  <c:v>MINAGRI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'3.'!$B$43:$J$43</c:f>
              <c:numCache>
                <c:formatCode>#,##0</c:formatCode>
                <c:ptCount val="9"/>
                <c:pt idx="0">
                  <c:v>8659</c:v>
                </c:pt>
                <c:pt idx="1">
                  <c:v>8486</c:v>
                </c:pt>
                <c:pt idx="2">
                  <c:v>7967</c:v>
                </c:pt>
                <c:pt idx="3">
                  <c:v>6704</c:v>
                </c:pt>
                <c:pt idx="4">
                  <c:v>6835</c:v>
                </c:pt>
                <c:pt idx="5">
                  <c:v>9688</c:v>
                </c:pt>
                <c:pt idx="6">
                  <c:v>9516</c:v>
                </c:pt>
                <c:pt idx="7">
                  <c:v>13803</c:v>
                </c:pt>
                <c:pt idx="8">
                  <c:v>15253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0C-48DA-A520-7403B1B87292}"/>
            </c:ext>
          </c:extLst>
        </c:ser>
        <c:ser>
          <c:idx val="4"/>
          <c:order val="1"/>
          <c:tx>
            <c:strRef>
              <c:f>'3.'!$A$44</c:f>
              <c:strCache>
                <c:ptCount val="1"/>
                <c:pt idx="0">
                  <c:v>MinInterior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'3.'!$B$44:$J$44</c:f>
              <c:numCache>
                <c:formatCode>#,##0</c:formatCode>
                <c:ptCount val="9"/>
                <c:pt idx="0">
                  <c:v>10867</c:v>
                </c:pt>
                <c:pt idx="1">
                  <c:v>9542</c:v>
                </c:pt>
                <c:pt idx="2">
                  <c:v>6986</c:v>
                </c:pt>
                <c:pt idx="3">
                  <c:v>6061</c:v>
                </c:pt>
                <c:pt idx="4">
                  <c:v>5009</c:v>
                </c:pt>
                <c:pt idx="5">
                  <c:v>7497</c:v>
                </c:pt>
                <c:pt idx="6">
                  <c:v>9180</c:v>
                </c:pt>
                <c:pt idx="7">
                  <c:v>11065</c:v>
                </c:pt>
                <c:pt idx="8">
                  <c:v>10293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0C-48DA-A520-7403B1B87292}"/>
            </c:ext>
          </c:extLst>
        </c:ser>
        <c:ser>
          <c:idx val="5"/>
          <c:order val="2"/>
          <c:tx>
            <c:strRef>
              <c:f>'3.'!$A$45</c:f>
              <c:strCache>
                <c:ptCount val="1"/>
                <c:pt idx="0">
                  <c:v>Ley I+D</c:v>
                </c:pt>
              </c:strCache>
            </c:strRef>
          </c:tx>
          <c:marker>
            <c:symbol val="none"/>
          </c:marker>
          <c:cat>
            <c:numRef>
              <c:f>'3.'!$B$40:$J$40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'3.'!$B$45:$J$45</c:f>
              <c:numCache>
                <c:formatCode>#,##0</c:formatCode>
                <c:ptCount val="9"/>
                <c:pt idx="1">
                  <c:v>632</c:v>
                </c:pt>
                <c:pt idx="2">
                  <c:v>3400</c:v>
                </c:pt>
                <c:pt idx="3">
                  <c:v>11726</c:v>
                </c:pt>
                <c:pt idx="4">
                  <c:v>9979</c:v>
                </c:pt>
                <c:pt idx="5">
                  <c:v>9249</c:v>
                </c:pt>
                <c:pt idx="6">
                  <c:v>8052</c:v>
                </c:pt>
                <c:pt idx="7">
                  <c:v>8869</c:v>
                </c:pt>
                <c:pt idx="8">
                  <c:v>7422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0C-48DA-A520-7403B1B87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18432"/>
        <c:axId val="136419968"/>
      </c:lineChart>
      <c:catAx>
        <c:axId val="13641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6419968"/>
        <c:crosses val="autoZero"/>
        <c:auto val="1"/>
        <c:lblAlgn val="ctr"/>
        <c:lblOffset val="100"/>
        <c:noMultiLvlLbl val="0"/>
      </c:catAx>
      <c:valAx>
        <c:axId val="136419968"/>
        <c:scaling>
          <c:orientation val="minMax"/>
          <c:max val="1600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6418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587916666666665"/>
          <c:y val="4.3782574415580443E-2"/>
          <c:w val="0.72735277777777774"/>
          <c:h val="9.652727291344548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'4.'!$R$2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'4.'!$C$4:$C$16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'4.'!$R$4:$R$16</c:f>
              <c:numCache>
                <c:formatCode>#,##0</c:formatCode>
                <c:ptCount val="13"/>
                <c:pt idx="0">
                  <c:v>18005.493999999999</c:v>
                </c:pt>
                <c:pt idx="1">
                  <c:v>9743.9110000000001</c:v>
                </c:pt>
                <c:pt idx="2">
                  <c:v>4079.1759999999999</c:v>
                </c:pt>
                <c:pt idx="3">
                  <c:v>3073.0740000000001</c:v>
                </c:pt>
                <c:pt idx="4">
                  <c:v>1253.4269999999999</c:v>
                </c:pt>
                <c:pt idx="5">
                  <c:v>113.944</c:v>
                </c:pt>
                <c:pt idx="6">
                  <c:v>86.921000000000006</c:v>
                </c:pt>
                <c:pt idx="7">
                  <c:v>75.576999999999998</c:v>
                </c:pt>
                <c:pt idx="8">
                  <c:v>196.911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9-46C5-9FC6-5765DF3CFA48}"/>
            </c:ext>
          </c:extLst>
        </c:ser>
        <c:ser>
          <c:idx val="2"/>
          <c:order val="1"/>
          <c:tx>
            <c:strRef>
              <c:f>'4.'!$T$2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'4.'!$C$4:$C$16</c:f>
              <c:strCache>
                <c:ptCount val="13"/>
                <c:pt idx="0">
                  <c:v>IFOP</c:v>
                </c:pt>
                <c:pt idx="1">
                  <c:v>INIA</c:v>
                </c:pt>
                <c:pt idx="2">
                  <c:v>SERNA GEOMIN</c:v>
                </c:pt>
                <c:pt idx="3">
                  <c:v>INACh</c:v>
                </c:pt>
                <c:pt idx="4">
                  <c:v>INFOR</c:v>
                </c:pt>
                <c:pt idx="5">
                  <c:v>INH</c:v>
                </c:pt>
                <c:pt idx="6">
                  <c:v>SHOA</c:v>
                </c:pt>
                <c:pt idx="7">
                  <c:v>ISP</c:v>
                </c:pt>
                <c:pt idx="8">
                  <c:v>CChEN</c:v>
                </c:pt>
                <c:pt idx="9">
                  <c:v>IGM</c:v>
                </c:pt>
                <c:pt idx="10">
                  <c:v>INN</c:v>
                </c:pt>
                <c:pt idx="11">
                  <c:v>SAF</c:v>
                </c:pt>
                <c:pt idx="12">
                  <c:v>CIREN</c:v>
                </c:pt>
              </c:strCache>
            </c:strRef>
          </c:cat>
          <c:val>
            <c:numRef>
              <c:f>'4.'!$T$4:$T$16</c:f>
              <c:numCache>
                <c:formatCode>#,##0</c:formatCode>
                <c:ptCount val="13"/>
                <c:pt idx="0">
                  <c:v>18438.162</c:v>
                </c:pt>
                <c:pt idx="1">
                  <c:v>10423.791999999999</c:v>
                </c:pt>
                <c:pt idx="2">
                  <c:v>4262.8890000000001</c:v>
                </c:pt>
                <c:pt idx="3">
                  <c:v>3776.7550000000001</c:v>
                </c:pt>
                <c:pt idx="4">
                  <c:v>2405.1010000000001</c:v>
                </c:pt>
                <c:pt idx="5">
                  <c:v>129.732</c:v>
                </c:pt>
                <c:pt idx="6">
                  <c:v>99.049000000000007</c:v>
                </c:pt>
                <c:pt idx="7">
                  <c:v>90.537000000000006</c:v>
                </c:pt>
                <c:pt idx="8">
                  <c:v>87.831000000000003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9-46C5-9FC6-5765DF3CF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54240"/>
        <c:axId val="133355776"/>
      </c:barChart>
      <c:catAx>
        <c:axId val="1333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55776"/>
        <c:crosses val="autoZero"/>
        <c:auto val="1"/>
        <c:lblAlgn val="ctr"/>
        <c:lblOffset val="100"/>
        <c:noMultiLvlLbl val="0"/>
      </c:catAx>
      <c:valAx>
        <c:axId val="133355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35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18311957140968"/>
          <c:y val="4.3568724962011328E-2"/>
          <c:w val="0.13513666098282362"/>
          <c:h val="7.0757286918082599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8</xdr:col>
      <xdr:colOff>276225</xdr:colOff>
      <xdr:row>42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6675"/>
          <a:ext cx="5610225" cy="814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180974</xdr:rowOff>
    </xdr:from>
    <xdr:to>
      <xdr:col>8</xdr:col>
      <xdr:colOff>9524</xdr:colOff>
      <xdr:row>29</xdr:row>
      <xdr:rowOff>152399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0</xdr:rowOff>
    </xdr:from>
    <xdr:to>
      <xdr:col>12</xdr:col>
      <xdr:colOff>535725</xdr:colOff>
      <xdr:row>36</xdr:row>
      <xdr:rowOff>109725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414000</xdr:colOff>
      <xdr:row>36</xdr:row>
      <xdr:rowOff>109725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0.759</cdr:x>
      <cdr:y>0.9645</cdr:y>
    </cdr:from>
    <cdr:to>
      <cdr:x>0.76047</cdr:x>
      <cdr:y>0.9645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12200" y="6894297"/>
          <a:ext cx="1447800" cy="30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000"/>
            <a:t>n.d. - no disponible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0.59972</cdr:x>
      <cdr:y>0.96495</cdr:y>
    </cdr:from>
    <cdr:to>
      <cdr:x>0.98072</cdr:x>
      <cdr:y>0.99533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19250" y="5905499"/>
          <a:ext cx="1028700" cy="185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800">
              <a:latin typeface="Arial" panose="020B0604020202020204" pitchFamily="34" charset="0"/>
              <a:cs typeface="Arial" panose="020B0604020202020204" pitchFamily="34" charset="0"/>
            </a:rPr>
            <a:t>n.d.: no disponible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10</xdr:row>
      <xdr:rowOff>9524</xdr:rowOff>
    </xdr:from>
    <xdr:ext cx="7124700" cy="355282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0</xdr:colOff>
      <xdr:row>10</xdr:row>
      <xdr:rowOff>0</xdr:rowOff>
    </xdr:from>
    <xdr:ext cx="7258050" cy="4010025"/>
    <xdr:graphicFrame macro="">
      <xdr:nvGraphicFramePr>
        <xdr:cNvPr id="4" name="Chart 1" title="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600074</xdr:colOff>
      <xdr:row>55</xdr:row>
      <xdr:rowOff>2</xdr:rowOff>
    </xdr:from>
    <xdr:to>
      <xdr:col>21</xdr:col>
      <xdr:colOff>367724</xdr:colOff>
      <xdr:row>72</xdr:row>
      <xdr:rowOff>104775</xdr:rowOff>
    </xdr:to>
    <xdr:graphicFrame macro="">
      <xdr:nvGraphicFramePr>
        <xdr:cNvPr id="8" name="Gráfico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25</xdr:col>
      <xdr:colOff>714376</xdr:colOff>
      <xdr:row>49</xdr:row>
      <xdr:rowOff>173955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3</xdr:col>
      <xdr:colOff>603955</xdr:colOff>
      <xdr:row>84</xdr:row>
      <xdr:rowOff>143470</xdr:rowOff>
    </xdr:to>
    <xdr:graphicFrame macro="">
      <xdr:nvGraphicFramePr>
        <xdr:cNvPr id="18" name="17 Gráfic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406977</xdr:colOff>
      <xdr:row>74</xdr:row>
      <xdr:rowOff>0</xdr:rowOff>
    </xdr:from>
    <xdr:to>
      <xdr:col>11</xdr:col>
      <xdr:colOff>508705</xdr:colOff>
      <xdr:row>84</xdr:row>
      <xdr:rowOff>143470</xdr:rowOff>
    </xdr:to>
    <xdr:graphicFrame macro="">
      <xdr:nvGraphicFramePr>
        <xdr:cNvPr id="19" name="18 Gráfic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406977</xdr:colOff>
      <xdr:row>86</xdr:row>
      <xdr:rowOff>0</xdr:rowOff>
    </xdr:from>
    <xdr:to>
      <xdr:col>11</xdr:col>
      <xdr:colOff>508705</xdr:colOff>
      <xdr:row>96</xdr:row>
      <xdr:rowOff>142604</xdr:rowOff>
    </xdr:to>
    <xdr:graphicFrame macro="">
      <xdr:nvGraphicFramePr>
        <xdr:cNvPr id="20" name="19 Gráfic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3</xdr:col>
      <xdr:colOff>603955</xdr:colOff>
      <xdr:row>96</xdr:row>
      <xdr:rowOff>142604</xdr:rowOff>
    </xdr:to>
    <xdr:graphicFrame macro="">
      <xdr:nvGraphicFramePr>
        <xdr:cNvPr id="21" name="20 Gráfic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1</xdr:rowOff>
    </xdr:from>
    <xdr:to>
      <xdr:col>30</xdr:col>
      <xdr:colOff>1152524</xdr:colOff>
      <xdr:row>19</xdr:row>
      <xdr:rowOff>95251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28</xdr:col>
      <xdr:colOff>190501</xdr:colOff>
      <xdr:row>61</xdr:row>
      <xdr:rowOff>109878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19</xdr:col>
      <xdr:colOff>0</xdr:colOff>
      <xdr:row>20</xdr:row>
      <xdr:rowOff>171000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19</xdr:col>
      <xdr:colOff>819150</xdr:colOff>
      <xdr:row>45</xdr:row>
      <xdr:rowOff>47459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48</xdr:row>
      <xdr:rowOff>0</xdr:rowOff>
    </xdr:from>
    <xdr:to>
      <xdr:col>19</xdr:col>
      <xdr:colOff>819150</xdr:colOff>
      <xdr:row>70</xdr:row>
      <xdr:rowOff>47459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2103120</xdr:colOff>
      <xdr:row>48</xdr:row>
      <xdr:rowOff>118110</xdr:rowOff>
    </xdr:from>
    <xdr:to>
      <xdr:col>12</xdr:col>
      <xdr:colOff>998220</xdr:colOff>
      <xdr:row>64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A3E8EB-B27E-46E2-9DDB-20880604C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657224</xdr:colOff>
      <xdr:row>25</xdr:row>
      <xdr:rowOff>109950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25</xdr:col>
      <xdr:colOff>657224</xdr:colOff>
      <xdr:row>25</xdr:row>
      <xdr:rowOff>109950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15</xdr:col>
      <xdr:colOff>282000</xdr:colOff>
      <xdr:row>43</xdr:row>
      <xdr:rowOff>53025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50</xdr:row>
      <xdr:rowOff>0</xdr:rowOff>
    </xdr:from>
    <xdr:to>
      <xdr:col>15</xdr:col>
      <xdr:colOff>282000</xdr:colOff>
      <xdr:row>66</xdr:row>
      <xdr:rowOff>152400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28</xdr:row>
      <xdr:rowOff>0</xdr:rowOff>
    </xdr:from>
    <xdr:to>
      <xdr:col>23</xdr:col>
      <xdr:colOff>282000</xdr:colOff>
      <xdr:row>43</xdr:row>
      <xdr:rowOff>53025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50</xdr:row>
      <xdr:rowOff>0</xdr:rowOff>
    </xdr:from>
    <xdr:to>
      <xdr:col>23</xdr:col>
      <xdr:colOff>282000</xdr:colOff>
      <xdr:row>66</xdr:row>
      <xdr:rowOff>114300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0</xdr:rowOff>
    </xdr:from>
    <xdr:to>
      <xdr:col>41</xdr:col>
      <xdr:colOff>587374</xdr:colOff>
      <xdr:row>23</xdr:row>
      <xdr:rowOff>114300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24</xdr:row>
      <xdr:rowOff>0</xdr:rowOff>
    </xdr:from>
    <xdr:to>
      <xdr:col>41</xdr:col>
      <xdr:colOff>587374</xdr:colOff>
      <xdr:row>44</xdr:row>
      <xdr:rowOff>95250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0</xdr:colOff>
      <xdr:row>0</xdr:row>
      <xdr:rowOff>0</xdr:rowOff>
    </xdr:from>
    <xdr:ext cx="5616000" cy="2880000"/>
    <xdr:graphicFrame macro="">
      <xdr:nvGraphicFramePr>
        <xdr:cNvPr id="12" name="Chart 2" title="Gráfic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11</xdr:col>
      <xdr:colOff>0</xdr:colOff>
      <xdr:row>19</xdr:row>
      <xdr:rowOff>0</xdr:rowOff>
    </xdr:from>
    <xdr:ext cx="5616000" cy="2975582"/>
    <xdr:graphicFrame macro="">
      <xdr:nvGraphicFramePr>
        <xdr:cNvPr id="13" name="Chart 2" title="Gráfic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>
    <xdr:from>
      <xdr:col>11</xdr:col>
      <xdr:colOff>0</xdr:colOff>
      <xdr:row>35</xdr:row>
      <xdr:rowOff>0</xdr:rowOff>
    </xdr:from>
    <xdr:to>
      <xdr:col>24</xdr:col>
      <xdr:colOff>0</xdr:colOff>
      <xdr:row>57</xdr:row>
      <xdr:rowOff>47459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472500</xdr:colOff>
      <xdr:row>17</xdr:row>
      <xdr:rowOff>3450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16</xdr:col>
      <xdr:colOff>390525</xdr:colOff>
      <xdr:row>34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0</xdr:colOff>
      <xdr:row>47</xdr:row>
      <xdr:rowOff>156210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21</xdr:col>
      <xdr:colOff>371475</xdr:colOff>
      <xdr:row>42</xdr:row>
      <xdr:rowOff>104774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angelica/Downloads/2020.10.22%20-%20Inf.Final%20-%20Ap.5%20BdD%20Iniciativas%20I+D%20-%20GBARD'18-'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galilea/AppData/Local/Microsoft/Windows/INetCache/Content.Outlook/19GW983H/DESAGREGACIO&#769;N%20GORE%20BIOBIO-%20GBARD'18-'19%20-%20Glosa%2002%205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angelica/Downloads/2020.09.02%20-%20Planilla%20DESAGREGACI&#211;N%20-%20CONICYT%20-%20revis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BdD Iniciativas I+D"/>
      <sheetName val="GBARD x partida e Inst."/>
      <sheetName val="GBARD x OSE"/>
      <sheetName val="GBARD x SE"/>
      <sheetName val="GBARD x DG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 xml:space="preserve"> 1. Exploración y explotación de la Tierra</v>
          </cell>
          <cell r="B2" t="str">
            <v>12.1 I+D relacionada con las cs. naturales</v>
          </cell>
          <cell r="C2" t="str">
            <v>Empresas (EMP)</v>
          </cell>
          <cell r="D2" t="str">
            <v>Arica y Parinacota</v>
          </cell>
          <cell r="E2" t="str">
            <v>I. Financiamiento Público Nacional de proyectos de I+D doméstica</v>
          </cell>
        </row>
        <row r="3">
          <cell r="A3" t="str">
            <v xml:space="preserve"> 2. Medioambiente</v>
          </cell>
          <cell r="B3" t="str">
            <v>12.2 I+D relacionada con la ingeniería</v>
          </cell>
          <cell r="C3" t="str">
            <v>Administración pública (ADM)</v>
          </cell>
          <cell r="D3" t="str">
            <v>Tarapacá</v>
          </cell>
          <cell r="E3" t="str">
            <v>II.1 - Fondos Institucionales para Universidades (FGU)</v>
          </cell>
        </row>
        <row r="4">
          <cell r="A4" t="str">
            <v xml:space="preserve"> 3. Exploración y explotación del espacio</v>
          </cell>
          <cell r="B4" t="str">
            <v>12.3 I+D relacionada con las cs. médicas</v>
          </cell>
          <cell r="C4" t="str">
            <v>Enseñanza superior (ES)</v>
          </cell>
          <cell r="D4" t="str">
            <v>Antofagasta</v>
          </cell>
          <cell r="E4" t="str">
            <v>II.2 - Otros Fondos Institucionales</v>
          </cell>
        </row>
        <row r="5">
          <cell r="A5" t="str">
            <v xml:space="preserve"> 4. Transporte, telecomunicaciones y otras infraestructuras</v>
          </cell>
          <cell r="B5" t="str">
            <v>12.4 I+D relacionada con las cs. agrícolas</v>
          </cell>
          <cell r="C5" t="str">
            <v>IPSFL</v>
          </cell>
          <cell r="D5" t="str">
            <v>Atacama</v>
          </cell>
          <cell r="E5" t="str">
            <v>III. Financiamiento público nacional de proyectos de I+D en el exterior</v>
          </cell>
        </row>
        <row r="6">
          <cell r="A6" t="str">
            <v xml:space="preserve"> 5. Energía</v>
          </cell>
          <cell r="B6" t="str">
            <v>12.5 I+D relacionada con las cs. sociales</v>
          </cell>
          <cell r="C6" t="str">
            <v>Otros ejecutores (OE)</v>
          </cell>
          <cell r="D6" t="str">
            <v>Coquimbo</v>
          </cell>
          <cell r="E6" t="str">
            <v>IV.</v>
          </cell>
        </row>
        <row r="7">
          <cell r="A7" t="str">
            <v xml:space="preserve"> 6. Producción y tecnología industrial</v>
          </cell>
          <cell r="B7" t="str">
            <v>12.6 I+D relacionada con las humanidades y arte</v>
          </cell>
          <cell r="D7" t="str">
            <v>Valparaíso</v>
          </cell>
        </row>
        <row r="8">
          <cell r="A8" t="str">
            <v xml:space="preserve"> 7. Sanidad</v>
          </cell>
          <cell r="B8" t="str">
            <v>13.1 I+D relacionada con las cs. naturales</v>
          </cell>
          <cell r="D8" t="str">
            <v>Metropolitana de Stgo.</v>
          </cell>
        </row>
        <row r="9">
          <cell r="A9" t="str">
            <v xml:space="preserve"> 8. Agricultura</v>
          </cell>
          <cell r="B9" t="str">
            <v>13.2 I+D relacionada con la ingeniería</v>
          </cell>
          <cell r="D9" t="str">
            <v>O'Higgins</v>
          </cell>
        </row>
        <row r="10">
          <cell r="A10" t="str">
            <v xml:space="preserve"> 9. Educación</v>
          </cell>
          <cell r="B10" t="str">
            <v>13.3 I+D relacionada con las cs. médicas</v>
          </cell>
          <cell r="D10" t="str">
            <v>Maule</v>
          </cell>
        </row>
        <row r="11">
          <cell r="A11" t="str">
            <v>10. Cultura, ocio, religión y medios de comunicación</v>
          </cell>
          <cell r="B11" t="str">
            <v>13.4 I+D relacionada con las cs. agrícolas</v>
          </cell>
          <cell r="D11" t="str">
            <v>Ñuble</v>
          </cell>
        </row>
        <row r="12">
          <cell r="A12" t="str">
            <v>11. Sistemas, estructuras y procesos públicos y sociales</v>
          </cell>
          <cell r="B12" t="str">
            <v>13.5 I+D relacionada con las cs. sociales</v>
          </cell>
          <cell r="D12" t="str">
            <v>Biobío</v>
          </cell>
        </row>
        <row r="13">
          <cell r="A13" t="str">
            <v>12. AGC: I+D financiada por FGU</v>
          </cell>
          <cell r="B13" t="str">
            <v>13.6 I+D relacionada con las humanidades y arte</v>
          </cell>
          <cell r="D13" t="str">
            <v>La Araucanía</v>
          </cell>
        </row>
        <row r="14">
          <cell r="A14" t="str">
            <v>13. PGC: I+D financiada por otras fuentes</v>
          </cell>
          <cell r="B14" t="str">
            <v>No clasificable</v>
          </cell>
          <cell r="D14" t="str">
            <v>Los Ríos</v>
          </cell>
        </row>
        <row r="15">
          <cell r="A15" t="str">
            <v>14. Defensa</v>
          </cell>
          <cell r="D15" t="str">
            <v>Los Lagos</v>
          </cell>
        </row>
        <row r="16">
          <cell r="A16" t="str">
            <v>No clasificado</v>
          </cell>
          <cell r="D16" t="str">
            <v>Aysén</v>
          </cell>
        </row>
        <row r="17">
          <cell r="A17" t="str">
            <v>No clasificable</v>
          </cell>
          <cell r="D17" t="str">
            <v>Magallanes y la ACh</v>
          </cell>
        </row>
        <row r="18">
          <cell r="D18" t="str">
            <v xml:space="preserve"> Nacional</v>
          </cell>
        </row>
        <row r="19">
          <cell r="D19" t="str">
            <v xml:space="preserve">  Extranjero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y Conceptos"/>
      <sheetName val="Iniciativas I+D-Partida 1"/>
      <sheetName val="LISTAS (Proteg)"/>
    </sheetNames>
    <sheetDataSet>
      <sheetData sheetId="0"/>
      <sheetData sheetId="1"/>
      <sheetData sheetId="2">
        <row r="2">
          <cell r="A2" t="str">
            <v xml:space="preserve"> 1. Exploración y explotación de la Tierra</v>
          </cell>
          <cell r="D2" t="str">
            <v>Arica y Parinacota</v>
          </cell>
        </row>
        <row r="3">
          <cell r="D3" t="str">
            <v>Tarapacá</v>
          </cell>
        </row>
        <row r="4">
          <cell r="D4" t="str">
            <v>Antofagasta</v>
          </cell>
        </row>
        <row r="5">
          <cell r="D5" t="str">
            <v>Atacama</v>
          </cell>
        </row>
        <row r="6">
          <cell r="D6" t="str">
            <v>Coquimbo</v>
          </cell>
        </row>
        <row r="7">
          <cell r="D7" t="str">
            <v>Valparaíso</v>
          </cell>
        </row>
        <row r="8">
          <cell r="D8" t="str">
            <v>Metropolitana de Stgo.</v>
          </cell>
        </row>
        <row r="9">
          <cell r="D9" t="str">
            <v>O'Higgins</v>
          </cell>
        </row>
        <row r="10">
          <cell r="D10" t="str">
            <v>Maule</v>
          </cell>
        </row>
        <row r="11">
          <cell r="D11" t="str">
            <v>Ñuble</v>
          </cell>
        </row>
        <row r="12">
          <cell r="D12" t="str">
            <v>Biobío</v>
          </cell>
        </row>
        <row r="13">
          <cell r="D13" t="str">
            <v>La Araucanía</v>
          </cell>
        </row>
        <row r="14">
          <cell r="D14" t="str">
            <v>Los Ríos</v>
          </cell>
        </row>
        <row r="15">
          <cell r="D15" t="str">
            <v>Los Lagos</v>
          </cell>
        </row>
        <row r="16">
          <cell r="D16" t="str">
            <v>Aysén</v>
          </cell>
        </row>
        <row r="17">
          <cell r="D17" t="str">
            <v>Magallanes y la ACh</v>
          </cell>
        </row>
        <row r="18">
          <cell r="D18" t="str">
            <v>Extranjero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y Conceptos"/>
      <sheetName val="SOLICITADO"/>
      <sheetName val="Iniciativas I+D 1 PLURALISMO"/>
      <sheetName val="Iniciativas I+D 2 BN"/>
      <sheetName val="Iniciativas I+D 3 PUB CIENT"/>
      <sheetName val="Iniciativas I+D 4 COOP INTERN"/>
      <sheetName val="Iniciativas I+D 5 ACC INF ELECT"/>
      <sheetName val="Iniciativas I+D 6 BCHILE"/>
      <sheetName val="Iniciativas I+D 7 INSERCIÓN INV"/>
      <sheetName val="Iniciativas I+D 8 APOYO COMPL"/>
      <sheetName val="Iniciativas I+D 9 FONDECYT"/>
      <sheetName val="Iniciativas I+D 10 FONDEF"/>
      <sheetName val="Iniciativas I+D 13 PCie Niv Int"/>
      <sheetName val="Iniciativas I+D 15 FONDEQUIP"/>
      <sheetName val="Iniciativas I+D 16"/>
      <sheetName val="LISTAS (Proteg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A2" t="str">
            <v xml:space="preserve"> 1. Exploración y explotación de la Tierra</v>
          </cell>
          <cell r="D2" t="str">
            <v>Arica y Parinacota</v>
          </cell>
        </row>
        <row r="3">
          <cell r="A3" t="str">
            <v xml:space="preserve"> 2. Medioambiente</v>
          </cell>
          <cell r="D3" t="str">
            <v>Tarapacá</v>
          </cell>
        </row>
        <row r="4">
          <cell r="A4" t="str">
            <v xml:space="preserve"> 3. Exploración y explotación del espacio</v>
          </cell>
          <cell r="D4" t="str">
            <v>Antofagasta</v>
          </cell>
        </row>
        <row r="5">
          <cell r="A5" t="str">
            <v xml:space="preserve"> 4. Transporte, telecomunicaciones y otras infraestructuras</v>
          </cell>
          <cell r="D5" t="str">
            <v>Atacama</v>
          </cell>
        </row>
        <row r="6">
          <cell r="A6" t="str">
            <v xml:space="preserve"> 5. Energía</v>
          </cell>
          <cell r="D6" t="str">
            <v>Coquimbo</v>
          </cell>
        </row>
        <row r="7">
          <cell r="A7" t="str">
            <v xml:space="preserve"> 6. Producción y tecnología industrial</v>
          </cell>
          <cell r="D7" t="str">
            <v>Valparaíso</v>
          </cell>
        </row>
        <row r="8">
          <cell r="A8" t="str">
            <v xml:space="preserve"> 7. Sanidad</v>
          </cell>
          <cell r="D8" t="str">
            <v>Metropolitana de Stgo.</v>
          </cell>
        </row>
        <row r="9">
          <cell r="A9" t="str">
            <v xml:space="preserve"> 8. Agricultura</v>
          </cell>
          <cell r="D9" t="str">
            <v>O'Higgins</v>
          </cell>
        </row>
        <row r="10">
          <cell r="A10" t="str">
            <v xml:space="preserve"> 9. Educación</v>
          </cell>
          <cell r="D10" t="str">
            <v>Maule</v>
          </cell>
        </row>
        <row r="11">
          <cell r="A11" t="str">
            <v>10.Cultura, ocio, religión y medios de comunicación</v>
          </cell>
          <cell r="D11" t="str">
            <v>Ñuble</v>
          </cell>
        </row>
        <row r="12">
          <cell r="A12" t="str">
            <v>11.Sistemas, estructuras y procesos públicos y sociales</v>
          </cell>
          <cell r="D12" t="str">
            <v>Biobío</v>
          </cell>
        </row>
        <row r="13">
          <cell r="A13" t="str">
            <v>12. AGC: I+D financiada por FGU</v>
          </cell>
          <cell r="D13" t="str">
            <v>La Araucanía</v>
          </cell>
        </row>
        <row r="14">
          <cell r="A14" t="str">
            <v>13. PGC: I+D financiada por otras fuentes</v>
          </cell>
          <cell r="D14" t="str">
            <v>Los Ríos</v>
          </cell>
        </row>
        <row r="15">
          <cell r="A15" t="str">
            <v>14. Defensa</v>
          </cell>
          <cell r="D15" t="str">
            <v>Los Lagos</v>
          </cell>
        </row>
        <row r="16">
          <cell r="D16" t="str">
            <v>Aysén</v>
          </cell>
        </row>
        <row r="17">
          <cell r="D17" t="str">
            <v>Magallanes y la ACh</v>
          </cell>
        </row>
        <row r="18">
          <cell r="D18" t="str">
            <v>Extranjero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workbookViewId="0">
      <selection activeCell="K11" sqref="K11"/>
    </sheetView>
  </sheetViews>
  <sheetFormatPr baseColWidth="10" defaultColWidth="11.44140625" defaultRowHeight="15" x14ac:dyDescent="0.25"/>
  <cols>
    <col min="1" max="1" width="5.33203125" style="615" customWidth="1"/>
    <col min="2" max="8" width="11.44140625" style="615"/>
    <col min="9" max="9" width="10.6640625" style="615" customWidth="1"/>
    <col min="10" max="10" width="4.6640625" style="615" customWidth="1"/>
    <col min="11" max="16384" width="11.44140625" style="615"/>
  </cols>
  <sheetData>
    <row r="1" spans="1:11" x14ac:dyDescent="0.25">
      <c r="A1" s="612"/>
      <c r="B1" s="613"/>
      <c r="C1" s="613"/>
      <c r="D1" s="613"/>
      <c r="E1" s="613"/>
      <c r="F1" s="613"/>
      <c r="G1" s="613"/>
      <c r="H1" s="613"/>
      <c r="I1" s="614"/>
    </row>
    <row r="2" spans="1:11" x14ac:dyDescent="0.25">
      <c r="A2" s="616"/>
      <c r="B2" s="617"/>
      <c r="C2" s="617"/>
      <c r="D2" s="617"/>
      <c r="E2" s="617"/>
      <c r="F2" s="617"/>
      <c r="G2" s="617"/>
      <c r="H2" s="617"/>
      <c r="I2" s="618"/>
    </row>
    <row r="3" spans="1:11" ht="21" x14ac:dyDescent="0.4">
      <c r="A3" s="616"/>
      <c r="B3" s="617"/>
      <c r="C3" s="617"/>
      <c r="D3" s="617"/>
      <c r="E3" s="617"/>
      <c r="F3" s="617"/>
      <c r="G3" s="617"/>
      <c r="H3" s="617"/>
      <c r="I3" s="618"/>
      <c r="K3" s="619" t="s">
        <v>578</v>
      </c>
    </row>
    <row r="4" spans="1:11" x14ac:dyDescent="0.25">
      <c r="A4" s="616"/>
      <c r="B4" s="617"/>
      <c r="C4" s="617"/>
      <c r="D4" s="617"/>
      <c r="E4" s="617"/>
      <c r="F4" s="617"/>
      <c r="G4" s="617"/>
      <c r="H4" s="617"/>
      <c r="I4" s="618"/>
    </row>
    <row r="5" spans="1:11" ht="15.6" x14ac:dyDescent="0.3">
      <c r="A5" s="616"/>
      <c r="B5" s="617"/>
      <c r="C5" s="617"/>
      <c r="D5" s="617"/>
      <c r="E5" s="617"/>
      <c r="F5" s="617"/>
      <c r="G5" s="617"/>
      <c r="H5" s="617"/>
      <c r="I5" s="618"/>
      <c r="K5" s="657" t="s">
        <v>598</v>
      </c>
    </row>
    <row r="6" spans="1:11" ht="15.6" x14ac:dyDescent="0.3">
      <c r="A6" s="616"/>
      <c r="B6" s="617"/>
      <c r="C6" s="617"/>
      <c r="D6" s="617"/>
      <c r="E6" s="617"/>
      <c r="F6" s="617"/>
      <c r="G6" s="617"/>
      <c r="H6" s="617"/>
      <c r="I6" s="618"/>
      <c r="K6" s="657" t="s">
        <v>599</v>
      </c>
    </row>
    <row r="7" spans="1:11" ht="15.6" x14ac:dyDescent="0.3">
      <c r="A7" s="616"/>
      <c r="B7" s="617"/>
      <c r="C7" s="617"/>
      <c r="D7" s="617"/>
      <c r="E7" s="617"/>
      <c r="F7" s="617"/>
      <c r="G7" s="617"/>
      <c r="H7" s="617"/>
      <c r="I7" s="618"/>
      <c r="K7" s="657" t="s">
        <v>611</v>
      </c>
    </row>
    <row r="8" spans="1:11" ht="15.6" x14ac:dyDescent="0.3">
      <c r="A8" s="616"/>
      <c r="B8" s="617"/>
      <c r="C8" s="617"/>
      <c r="D8" s="617"/>
      <c r="E8" s="617"/>
      <c r="F8" s="617"/>
      <c r="G8" s="617"/>
      <c r="H8" s="617"/>
      <c r="I8" s="618"/>
      <c r="K8" s="657" t="s">
        <v>601</v>
      </c>
    </row>
    <row r="9" spans="1:11" ht="15.6" x14ac:dyDescent="0.3">
      <c r="A9" s="616"/>
      <c r="B9" s="617"/>
      <c r="C9" s="617"/>
      <c r="D9" s="617"/>
      <c r="E9" s="617"/>
      <c r="F9" s="617"/>
      <c r="G9" s="617"/>
      <c r="H9" s="617"/>
      <c r="I9" s="618"/>
      <c r="K9" s="657" t="s">
        <v>612</v>
      </c>
    </row>
    <row r="10" spans="1:11" ht="15.6" x14ac:dyDescent="0.3">
      <c r="A10" s="616"/>
      <c r="B10" s="617"/>
      <c r="C10" s="617"/>
      <c r="D10" s="617"/>
      <c r="E10" s="617"/>
      <c r="F10" s="617"/>
      <c r="G10" s="617"/>
      <c r="H10" s="617"/>
      <c r="I10" s="618"/>
      <c r="K10" s="657" t="s">
        <v>600</v>
      </c>
    </row>
    <row r="11" spans="1:11" ht="15.6" x14ac:dyDescent="0.3">
      <c r="A11" s="616"/>
      <c r="B11" s="617"/>
      <c r="C11" s="617"/>
      <c r="D11" s="617"/>
      <c r="E11" s="617"/>
      <c r="F11" s="617"/>
      <c r="G11" s="617"/>
      <c r="H11" s="617"/>
      <c r="I11" s="618"/>
      <c r="K11" s="657" t="s">
        <v>610</v>
      </c>
    </row>
    <row r="12" spans="1:11" ht="15.6" x14ac:dyDescent="0.3">
      <c r="A12" s="616"/>
      <c r="B12" s="617"/>
      <c r="C12" s="617"/>
      <c r="D12" s="617"/>
      <c r="E12" s="617"/>
      <c r="F12" s="617"/>
      <c r="G12" s="617"/>
      <c r="H12" s="617"/>
      <c r="I12" s="618"/>
      <c r="K12" s="657" t="s">
        <v>602</v>
      </c>
    </row>
    <row r="13" spans="1:11" ht="15.6" x14ac:dyDescent="0.3">
      <c r="A13" s="616"/>
      <c r="B13" s="617"/>
      <c r="C13" s="617"/>
      <c r="D13" s="617"/>
      <c r="E13" s="617"/>
      <c r="F13" s="617"/>
      <c r="G13" s="617"/>
      <c r="H13" s="617"/>
      <c r="I13" s="618"/>
      <c r="K13" s="657" t="s">
        <v>603</v>
      </c>
    </row>
    <row r="14" spans="1:11" ht="15.6" x14ac:dyDescent="0.3">
      <c r="A14" s="616"/>
      <c r="B14" s="617"/>
      <c r="C14" s="617"/>
      <c r="D14" s="617"/>
      <c r="E14" s="617"/>
      <c r="F14" s="617"/>
      <c r="G14" s="617"/>
      <c r="H14" s="617"/>
      <c r="I14" s="618"/>
      <c r="K14" s="657" t="s">
        <v>604</v>
      </c>
    </row>
    <row r="15" spans="1:11" ht="15.6" x14ac:dyDescent="0.3">
      <c r="A15" s="616"/>
      <c r="B15" s="617"/>
      <c r="C15" s="617"/>
      <c r="D15" s="617"/>
      <c r="E15" s="617"/>
      <c r="F15" s="617"/>
      <c r="G15" s="617"/>
      <c r="H15" s="617"/>
      <c r="I15" s="618"/>
      <c r="K15" s="657" t="s">
        <v>609</v>
      </c>
    </row>
    <row r="16" spans="1:11" ht="15.6" x14ac:dyDescent="0.3">
      <c r="A16" s="616"/>
      <c r="B16" s="617"/>
      <c r="C16" s="617"/>
      <c r="D16" s="617"/>
      <c r="E16" s="617"/>
      <c r="F16" s="617"/>
      <c r="G16" s="617"/>
      <c r="H16" s="617"/>
      <c r="I16" s="618"/>
      <c r="K16" s="657" t="s">
        <v>605</v>
      </c>
    </row>
    <row r="17" spans="1:11" ht="15.6" x14ac:dyDescent="0.3">
      <c r="A17" s="616"/>
      <c r="B17" s="617"/>
      <c r="C17" s="617"/>
      <c r="D17" s="617"/>
      <c r="E17" s="617"/>
      <c r="F17" s="617"/>
      <c r="G17" s="617"/>
      <c r="H17" s="617"/>
      <c r="I17" s="618"/>
      <c r="K17" s="657" t="s">
        <v>606</v>
      </c>
    </row>
    <row r="18" spans="1:11" ht="15.6" x14ac:dyDescent="0.3">
      <c r="A18" s="616"/>
      <c r="B18" s="617"/>
      <c r="C18" s="617"/>
      <c r="D18" s="617"/>
      <c r="E18" s="617"/>
      <c r="F18" s="617"/>
      <c r="G18" s="617"/>
      <c r="H18" s="617"/>
      <c r="I18" s="618"/>
      <c r="K18" s="657" t="s">
        <v>607</v>
      </c>
    </row>
    <row r="19" spans="1:11" ht="15.6" x14ac:dyDescent="0.3">
      <c r="A19" s="616"/>
      <c r="B19" s="617"/>
      <c r="C19" s="617"/>
      <c r="D19" s="617"/>
      <c r="E19" s="617"/>
      <c r="F19" s="617"/>
      <c r="G19" s="617"/>
      <c r="H19" s="617"/>
      <c r="I19" s="618"/>
      <c r="K19" s="657" t="s">
        <v>608</v>
      </c>
    </row>
    <row r="20" spans="1:11" x14ac:dyDescent="0.25">
      <c r="A20" s="616"/>
      <c r="B20" s="617"/>
      <c r="C20" s="617"/>
      <c r="D20" s="617"/>
      <c r="E20" s="617"/>
      <c r="F20" s="617"/>
      <c r="G20" s="617"/>
      <c r="H20" s="617"/>
      <c r="I20" s="618"/>
    </row>
    <row r="21" spans="1:11" x14ac:dyDescent="0.25">
      <c r="A21" s="616"/>
      <c r="B21" s="617"/>
      <c r="C21" s="617"/>
      <c r="D21" s="617"/>
      <c r="E21" s="617"/>
      <c r="F21" s="617"/>
      <c r="G21" s="617"/>
      <c r="H21" s="617"/>
      <c r="I21" s="618"/>
    </row>
    <row r="22" spans="1:11" x14ac:dyDescent="0.25">
      <c r="A22" s="616"/>
      <c r="B22" s="617"/>
      <c r="C22" s="617"/>
      <c r="D22" s="617"/>
      <c r="E22" s="617"/>
      <c r="F22" s="617"/>
      <c r="G22" s="617"/>
      <c r="H22" s="617"/>
      <c r="I22" s="618"/>
    </row>
    <row r="23" spans="1:11" x14ac:dyDescent="0.25">
      <c r="A23" s="616"/>
      <c r="B23" s="617"/>
      <c r="C23" s="617"/>
      <c r="D23" s="617"/>
      <c r="E23" s="617"/>
      <c r="F23" s="617"/>
      <c r="G23" s="617"/>
      <c r="H23" s="617"/>
      <c r="I23" s="618"/>
    </row>
    <row r="24" spans="1:11" x14ac:dyDescent="0.25">
      <c r="A24" s="616"/>
      <c r="B24" s="617"/>
      <c r="C24" s="617"/>
      <c r="D24" s="617"/>
      <c r="E24" s="617"/>
      <c r="F24" s="617"/>
      <c r="G24" s="617"/>
      <c r="H24" s="617"/>
      <c r="I24" s="618"/>
    </row>
    <row r="25" spans="1:11" x14ac:dyDescent="0.25">
      <c r="A25" s="616"/>
      <c r="B25" s="617"/>
      <c r="C25" s="617"/>
      <c r="D25" s="617"/>
      <c r="E25" s="617"/>
      <c r="F25" s="617"/>
      <c r="G25" s="617"/>
      <c r="H25" s="617"/>
      <c r="I25" s="618"/>
    </row>
    <row r="26" spans="1:11" x14ac:dyDescent="0.25">
      <c r="A26" s="616"/>
      <c r="B26" s="617"/>
      <c r="C26" s="617"/>
      <c r="D26" s="617"/>
      <c r="E26" s="617"/>
      <c r="F26" s="617"/>
      <c r="G26" s="617"/>
      <c r="H26" s="617"/>
      <c r="I26" s="618"/>
    </row>
    <row r="27" spans="1:11" x14ac:dyDescent="0.25">
      <c r="A27" s="616"/>
      <c r="B27" s="617"/>
      <c r="C27" s="617"/>
      <c r="D27" s="617"/>
      <c r="E27" s="617"/>
      <c r="F27" s="617"/>
      <c r="G27" s="617"/>
      <c r="H27" s="617"/>
      <c r="I27" s="618"/>
    </row>
    <row r="28" spans="1:11" x14ac:dyDescent="0.25">
      <c r="A28" s="616"/>
      <c r="B28" s="617"/>
      <c r="C28" s="617"/>
      <c r="D28" s="617"/>
      <c r="E28" s="617"/>
      <c r="F28" s="617"/>
      <c r="G28" s="617"/>
      <c r="H28" s="617"/>
      <c r="I28" s="618"/>
    </row>
    <row r="29" spans="1:11" x14ac:dyDescent="0.25">
      <c r="A29" s="616"/>
      <c r="B29" s="617"/>
      <c r="C29" s="617"/>
      <c r="D29" s="617"/>
      <c r="E29" s="617"/>
      <c r="F29" s="617"/>
      <c r="G29" s="617"/>
      <c r="H29" s="617"/>
      <c r="I29" s="618"/>
    </row>
    <row r="30" spans="1:11" x14ac:dyDescent="0.25">
      <c r="A30" s="616"/>
      <c r="B30" s="617"/>
      <c r="C30" s="617"/>
      <c r="D30" s="617"/>
      <c r="E30" s="617"/>
      <c r="F30" s="617"/>
      <c r="G30" s="617"/>
      <c r="H30" s="617"/>
      <c r="I30" s="618"/>
    </row>
    <row r="31" spans="1:11" x14ac:dyDescent="0.25">
      <c r="A31" s="616"/>
      <c r="B31" s="617"/>
      <c r="C31" s="617"/>
      <c r="D31" s="617"/>
      <c r="E31" s="617"/>
      <c r="F31" s="617"/>
      <c r="G31" s="617"/>
      <c r="H31" s="617"/>
      <c r="I31" s="618"/>
    </row>
    <row r="32" spans="1:11" x14ac:dyDescent="0.25">
      <c r="A32" s="616"/>
      <c r="B32" s="617"/>
      <c r="C32" s="617"/>
      <c r="D32" s="617"/>
      <c r="E32" s="617"/>
      <c r="F32" s="617"/>
      <c r="G32" s="617"/>
      <c r="H32" s="617"/>
      <c r="I32" s="618"/>
    </row>
    <row r="33" spans="1:9" x14ac:dyDescent="0.25">
      <c r="A33" s="616"/>
      <c r="B33" s="617"/>
      <c r="C33" s="617"/>
      <c r="D33" s="617"/>
      <c r="E33" s="617"/>
      <c r="F33" s="617"/>
      <c r="G33" s="617"/>
      <c r="H33" s="617"/>
      <c r="I33" s="618"/>
    </row>
    <row r="34" spans="1:9" x14ac:dyDescent="0.25">
      <c r="A34" s="616"/>
      <c r="B34" s="617"/>
      <c r="C34" s="617"/>
      <c r="D34" s="617"/>
      <c r="E34" s="617"/>
      <c r="F34" s="617"/>
      <c r="G34" s="617"/>
      <c r="H34" s="617"/>
      <c r="I34" s="618"/>
    </row>
    <row r="35" spans="1:9" x14ac:dyDescent="0.25">
      <c r="A35" s="616"/>
      <c r="B35" s="617"/>
      <c r="C35" s="617"/>
      <c r="D35" s="617"/>
      <c r="E35" s="617"/>
      <c r="F35" s="617"/>
      <c r="G35" s="617"/>
      <c r="H35" s="617"/>
      <c r="I35" s="618"/>
    </row>
    <row r="36" spans="1:9" x14ac:dyDescent="0.25">
      <c r="A36" s="616"/>
      <c r="B36" s="617"/>
      <c r="C36" s="617"/>
      <c r="D36" s="617"/>
      <c r="E36" s="617"/>
      <c r="F36" s="617"/>
      <c r="G36" s="617"/>
      <c r="H36" s="617"/>
      <c r="I36" s="618"/>
    </row>
    <row r="37" spans="1:9" x14ac:dyDescent="0.25">
      <c r="A37" s="616"/>
      <c r="B37" s="617"/>
      <c r="C37" s="617"/>
      <c r="D37" s="617"/>
      <c r="E37" s="617"/>
      <c r="F37" s="617"/>
      <c r="G37" s="617"/>
      <c r="H37" s="617"/>
      <c r="I37" s="618"/>
    </row>
    <row r="38" spans="1:9" x14ac:dyDescent="0.25">
      <c r="A38" s="616"/>
      <c r="B38" s="617"/>
      <c r="C38" s="617"/>
      <c r="D38" s="617"/>
      <c r="E38" s="617"/>
      <c r="F38" s="617"/>
      <c r="G38" s="617"/>
      <c r="H38" s="617"/>
      <c r="I38" s="618"/>
    </row>
    <row r="39" spans="1:9" x14ac:dyDescent="0.25">
      <c r="A39" s="616"/>
      <c r="B39" s="617"/>
      <c r="C39" s="617"/>
      <c r="D39" s="617"/>
      <c r="E39" s="617"/>
      <c r="F39" s="617"/>
      <c r="G39" s="617"/>
      <c r="H39" s="617"/>
      <c r="I39" s="618"/>
    </row>
    <row r="40" spans="1:9" x14ac:dyDescent="0.25">
      <c r="A40" s="616"/>
      <c r="B40" s="617"/>
      <c r="C40" s="617"/>
      <c r="D40" s="617"/>
      <c r="E40" s="617"/>
      <c r="F40" s="617"/>
      <c r="G40" s="617"/>
      <c r="H40" s="617"/>
      <c r="I40" s="618"/>
    </row>
    <row r="41" spans="1:9" x14ac:dyDescent="0.25">
      <c r="A41" s="616"/>
      <c r="B41" s="617"/>
      <c r="C41" s="617"/>
      <c r="D41" s="617"/>
      <c r="E41" s="617"/>
      <c r="F41" s="617"/>
      <c r="G41" s="617"/>
      <c r="H41" s="617"/>
      <c r="I41" s="618"/>
    </row>
    <row r="42" spans="1:9" x14ac:dyDescent="0.25">
      <c r="A42" s="616"/>
      <c r="B42" s="617"/>
      <c r="C42" s="617"/>
      <c r="D42" s="617"/>
      <c r="E42" s="617"/>
      <c r="F42" s="617"/>
      <c r="G42" s="617"/>
      <c r="H42" s="617"/>
      <c r="I42" s="618"/>
    </row>
    <row r="43" spans="1:9" ht="15.6" thickBot="1" x14ac:dyDescent="0.3">
      <c r="A43" s="620"/>
      <c r="B43" s="621"/>
      <c r="C43" s="621"/>
      <c r="D43" s="621"/>
      <c r="E43" s="621"/>
      <c r="F43" s="621"/>
      <c r="G43" s="621"/>
      <c r="H43" s="621"/>
      <c r="I43" s="622"/>
    </row>
  </sheetData>
  <customSheetViews>
    <customSheetView guid="{D8BF8DC6-9944-4951-B65A-9BA1998D7324}" showGridLines="0">
      <selection activeCell="K6" sqref="K6"/>
      <pageMargins left="0.7" right="0.7" top="0.75" bottom="0.75" header="0.3" footer="0.3"/>
    </customSheetView>
    <customSheetView guid="{A940DDCF-0BD5-4E39-979F-75E9626029AB}" showGridLines="0">
      <selection activeCell="K6" sqref="K6"/>
      <pageMargins left="0.7" right="0.7" top="0.75" bottom="0.75" header="0.3" footer="0.3"/>
    </customSheetView>
  </customSheetViews>
  <hyperlinks>
    <hyperlink ref="K5" location="'1.'!A1" display="1. GBARD Consolidado, 2011-2019" xr:uid="{00000000-0004-0000-0000-000000000000}"/>
    <hyperlink ref="K6" location="'2.'!A1" display="2. GBARD %PIB y Tasa de variación anual, 2011-2019" xr:uid="{00000000-0004-0000-0000-000001000000}"/>
    <hyperlink ref="K7" location="'3.'!A1" display="3. GBARD por partida intitucional, 2011-2019" xr:uid="{00000000-0004-0000-0000-000002000000}"/>
    <hyperlink ref="K8" location="'4.'!A1" display="4. GBARD y la Intensidad de I+D por ITP, 2011-2019" xr:uid="{00000000-0004-0000-0000-000003000000}"/>
    <hyperlink ref="K9" location="'5.'!A1" display="5. GBARD por Orgniasmo y Tipo de Organización, 2018-2019" xr:uid="{00000000-0004-0000-0000-000004000000}"/>
    <hyperlink ref="K10" location="'6.'!A1" display="6. GBARD e Intensidad I+D por partida de gasto, 2018-2019" xr:uid="{00000000-0004-0000-0000-000005000000}"/>
    <hyperlink ref="K11" location="'7.'!A1" display="7. Desagregación de GBARD por OSE, 2011-2019" xr:uid="{00000000-0004-0000-0000-000006000000}"/>
    <hyperlink ref="K12" location="'8.'!A1" display="8. Apertura de los OSE 12 y OSE 13, por subcategorías, 2016-2019" xr:uid="{00000000-0004-0000-0000-000007000000}"/>
    <hyperlink ref="K13" location="'9.'!A1" display="9. Desagregación de GBARD por SE, 2011-2019" xr:uid="{00000000-0004-0000-0000-000008000000}"/>
    <hyperlink ref="K14" location="'10.'!A1" display="10. Desagregación de GBARD por DG, 2011-2019" xr:uid="{00000000-0004-0000-0000-000009000000}"/>
    <hyperlink ref="K15" location="'11.'!A1" display="11 CORFO y CONICYT, 2016-2019" xr:uid="{00000000-0004-0000-0000-00000A000000}"/>
    <hyperlink ref="K16" location="'12.'!A1" display="12. GBARD vs GERD, 2011-2018" xr:uid="{00000000-0004-0000-0000-00000B000000}"/>
    <hyperlink ref="K17" location="'13.'!A1" display="13. GBARD de los países de OECD, 2018-2019" xr:uid="{00000000-0004-0000-0000-00000C000000}"/>
    <hyperlink ref="K18" location="'14'!A1" display="14. PIB de Chile, 2009-2019" xr:uid="{00000000-0004-0000-0000-00000D000000}"/>
    <hyperlink ref="K19" location="'15'!A1" display="15. Inflactor" xr:uid="{00000000-0004-0000-0000-00000E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  <pageSetUpPr fitToPage="1"/>
  </sheetPr>
  <dimension ref="A1:AB984"/>
  <sheetViews>
    <sheetView showGridLines="0" topLeftCell="A25" workbookViewId="0"/>
  </sheetViews>
  <sheetFormatPr baseColWidth="10" defaultColWidth="14.44140625" defaultRowHeight="15" customHeight="1" x14ac:dyDescent="0.3"/>
  <cols>
    <col min="1" max="1" width="42.6640625" style="143" customWidth="1"/>
    <col min="2" max="10" width="8.44140625" style="143" customWidth="1"/>
    <col min="11" max="11" width="5.6640625" style="143" customWidth="1"/>
    <col min="12" max="12" width="15.6640625" style="143" customWidth="1"/>
    <col min="13" max="17" width="7.44140625" style="143" customWidth="1"/>
    <col min="18" max="19" width="7.44140625" style="143" bestFit="1" customWidth="1"/>
    <col min="20" max="28" width="10.6640625" style="143" customWidth="1"/>
    <col min="29" max="16384" width="14.44140625" style="143"/>
  </cols>
  <sheetData>
    <row r="1" spans="1:17" ht="13.8" x14ac:dyDescent="0.3">
      <c r="B1" s="729" t="s">
        <v>123</v>
      </c>
      <c r="C1" s="730"/>
      <c r="D1" s="730"/>
      <c r="E1" s="730"/>
      <c r="F1" s="730"/>
      <c r="G1" s="730"/>
      <c r="H1" s="730"/>
      <c r="I1" s="731"/>
      <c r="J1" s="732"/>
      <c r="K1" s="142"/>
      <c r="L1" s="142"/>
      <c r="M1" s="142"/>
      <c r="N1" s="142"/>
      <c r="O1" s="142"/>
      <c r="P1" s="142"/>
      <c r="Q1" s="142"/>
    </row>
    <row r="2" spans="1:17" ht="13.8" x14ac:dyDescent="0.3">
      <c r="A2" s="213" t="s">
        <v>90</v>
      </c>
      <c r="B2" s="121">
        <v>2011</v>
      </c>
      <c r="C2" s="121">
        <v>2012</v>
      </c>
      <c r="D2" s="121">
        <v>2013</v>
      </c>
      <c r="E2" s="121">
        <v>2014</v>
      </c>
      <c r="F2" s="122">
        <v>2015</v>
      </c>
      <c r="G2" s="124">
        <v>2016</v>
      </c>
      <c r="H2" s="125">
        <v>2017</v>
      </c>
      <c r="I2" s="608">
        <v>2018</v>
      </c>
      <c r="J2" s="609">
        <v>2019</v>
      </c>
      <c r="K2" s="142"/>
      <c r="L2" s="142"/>
      <c r="M2" s="142"/>
      <c r="N2" s="142"/>
      <c r="O2" s="142"/>
      <c r="P2" s="142"/>
      <c r="Q2" s="142"/>
    </row>
    <row r="3" spans="1:17" ht="13.8" x14ac:dyDescent="0.3">
      <c r="A3" s="557" t="s">
        <v>384</v>
      </c>
      <c r="B3" s="144">
        <v>152212</v>
      </c>
      <c r="C3" s="145">
        <v>196530</v>
      </c>
      <c r="D3" s="145">
        <v>211777.41699999999</v>
      </c>
      <c r="E3" s="145">
        <v>239741.02231430818</v>
      </c>
      <c r="F3" s="146">
        <f>254317.615020571-406.822</f>
        <v>253910.793020571</v>
      </c>
      <c r="G3" s="147">
        <v>232256.56700000001</v>
      </c>
      <c r="H3" s="148">
        <v>246974.58799999999</v>
      </c>
      <c r="I3" s="507">
        <v>251860.005</v>
      </c>
      <c r="J3" s="508">
        <v>259152.91800000001</v>
      </c>
      <c r="K3" s="142"/>
      <c r="L3" s="142"/>
      <c r="M3" s="142"/>
      <c r="N3" s="142"/>
      <c r="O3" s="142"/>
      <c r="P3" s="142"/>
      <c r="Q3" s="142"/>
    </row>
    <row r="4" spans="1:17" ht="13.8" x14ac:dyDescent="0.3">
      <c r="A4" s="557" t="s">
        <v>388</v>
      </c>
      <c r="B4" s="150">
        <v>13509</v>
      </c>
      <c r="C4" s="151">
        <v>5317</v>
      </c>
      <c r="D4" s="151">
        <v>7634.2979999999998</v>
      </c>
      <c r="E4" s="151">
        <v>7153.3374400000002</v>
      </c>
      <c r="F4" s="152">
        <v>2382.7579719999994</v>
      </c>
      <c r="G4" s="59">
        <v>63163.644</v>
      </c>
      <c r="H4" s="60">
        <v>64233.550999999999</v>
      </c>
      <c r="I4" s="507">
        <v>67424.224000000002</v>
      </c>
      <c r="J4" s="508">
        <v>65790.433000000005</v>
      </c>
      <c r="K4" s="142"/>
      <c r="L4" s="142"/>
      <c r="M4" s="142"/>
      <c r="N4" s="142"/>
      <c r="O4" s="142"/>
      <c r="P4" s="142"/>
      <c r="Q4" s="142"/>
    </row>
    <row r="5" spans="1:17" ht="13.8" x14ac:dyDescent="0.3">
      <c r="A5" s="557" t="s">
        <v>385</v>
      </c>
      <c r="B5" s="150">
        <v>11195</v>
      </c>
      <c r="C5" s="151">
        <v>13607</v>
      </c>
      <c r="D5" s="151">
        <v>15371.115</v>
      </c>
      <c r="E5" s="151">
        <v>8251.3241969999999</v>
      </c>
      <c r="F5" s="152">
        <v>9291.1693099999993</v>
      </c>
      <c r="G5" s="59">
        <v>43500.392999999996</v>
      </c>
      <c r="H5" s="60">
        <v>47045.118000000002</v>
      </c>
      <c r="I5" s="507">
        <v>57767.01</v>
      </c>
      <c r="J5" s="508">
        <v>55595.803</v>
      </c>
      <c r="K5" s="142"/>
      <c r="L5" s="142"/>
      <c r="M5" s="142"/>
      <c r="N5" s="142"/>
      <c r="O5" s="142"/>
      <c r="P5" s="142"/>
      <c r="Q5" s="142"/>
    </row>
    <row r="6" spans="1:17" ht="13.8" x14ac:dyDescent="0.3">
      <c r="A6" s="557" t="s">
        <v>386</v>
      </c>
      <c r="B6" s="150">
        <v>9853</v>
      </c>
      <c r="C6" s="151">
        <v>12814</v>
      </c>
      <c r="D6" s="151">
        <v>22319.597000000002</v>
      </c>
      <c r="E6" s="151">
        <v>18232.321988</v>
      </c>
      <c r="F6" s="152">
        <v>20424.752370000006</v>
      </c>
      <c r="G6" s="59">
        <v>39804.203999999998</v>
      </c>
      <c r="H6" s="60">
        <v>35269.870999999999</v>
      </c>
      <c r="I6" s="507">
        <v>37402.171000000002</v>
      </c>
      <c r="J6" s="508">
        <v>28184.940999999999</v>
      </c>
      <c r="K6" s="142"/>
      <c r="L6" s="142"/>
      <c r="M6" s="142"/>
      <c r="N6" s="142"/>
      <c r="O6" s="142"/>
      <c r="P6" s="142"/>
      <c r="Q6" s="142"/>
    </row>
    <row r="7" spans="1:17" ht="13.8" x14ac:dyDescent="0.3">
      <c r="A7" s="58" t="s">
        <v>91</v>
      </c>
      <c r="B7" s="150">
        <v>27603</v>
      </c>
      <c r="C7" s="151">
        <v>23958</v>
      </c>
      <c r="D7" s="151">
        <v>26941.276999999998</v>
      </c>
      <c r="E7" s="151">
        <v>21120.797212012218</v>
      </c>
      <c r="F7" s="152">
        <v>17784.692514446451</v>
      </c>
      <c r="G7" s="59">
        <v>2557.5430000000001</v>
      </c>
      <c r="H7" s="60">
        <v>2226.4380000000001</v>
      </c>
      <c r="I7" s="507">
        <v>8130.9080000000004</v>
      </c>
      <c r="J7" s="508">
        <v>7279.8429999999998</v>
      </c>
      <c r="K7" s="142"/>
      <c r="L7" s="142"/>
      <c r="M7" s="142"/>
      <c r="N7" s="142"/>
      <c r="O7" s="142"/>
      <c r="P7" s="142"/>
      <c r="Q7" s="142"/>
    </row>
    <row r="8" spans="1:17" ht="13.8" x14ac:dyDescent="0.3">
      <c r="A8" s="58" t="s">
        <v>92</v>
      </c>
      <c r="B8" s="154" t="s">
        <v>9</v>
      </c>
      <c r="C8" s="151" t="s">
        <v>9</v>
      </c>
      <c r="D8" s="151" t="s">
        <v>9</v>
      </c>
      <c r="E8" s="151">
        <v>307.20788900000002</v>
      </c>
      <c r="F8" s="152">
        <v>207.53100000000001</v>
      </c>
      <c r="G8" s="59" t="s">
        <v>9</v>
      </c>
      <c r="H8" s="60" t="s">
        <v>9</v>
      </c>
      <c r="I8" s="422"/>
      <c r="J8" s="423"/>
      <c r="K8" s="142"/>
      <c r="L8" s="142"/>
      <c r="M8" s="142"/>
      <c r="N8" s="142"/>
      <c r="O8" s="142"/>
      <c r="P8" s="142"/>
      <c r="Q8" s="142"/>
    </row>
    <row r="9" spans="1:17" ht="13.8" x14ac:dyDescent="0.3">
      <c r="A9" s="58" t="s">
        <v>93</v>
      </c>
      <c r="B9" s="154" t="s">
        <v>9</v>
      </c>
      <c r="C9" s="151" t="s">
        <v>9</v>
      </c>
      <c r="D9" s="151" t="s">
        <v>9</v>
      </c>
      <c r="E9" s="151">
        <v>51.957999999999998</v>
      </c>
      <c r="F9" s="152">
        <v>51.048000000000002</v>
      </c>
      <c r="G9" s="59" t="s">
        <v>9</v>
      </c>
      <c r="H9" s="60" t="s">
        <v>9</v>
      </c>
      <c r="I9" s="422"/>
      <c r="J9" s="423"/>
      <c r="K9" s="142"/>
      <c r="L9" s="142"/>
      <c r="M9" s="142"/>
      <c r="N9" s="142"/>
      <c r="O9" s="142"/>
      <c r="P9" s="142"/>
      <c r="Q9" s="142"/>
    </row>
    <row r="10" spans="1:17" ht="13.8" x14ac:dyDescent="0.3">
      <c r="A10" s="58" t="s">
        <v>94</v>
      </c>
      <c r="B10" s="154" t="s">
        <v>9</v>
      </c>
      <c r="C10" s="151" t="s">
        <v>9</v>
      </c>
      <c r="D10" s="151" t="s">
        <v>9</v>
      </c>
      <c r="E10" s="151">
        <v>1269.8275079999999</v>
      </c>
      <c r="F10" s="152">
        <v>681.87699999999995</v>
      </c>
      <c r="G10" s="59" t="s">
        <v>9</v>
      </c>
      <c r="H10" s="60" t="s">
        <v>9</v>
      </c>
      <c r="I10" s="422"/>
      <c r="J10" s="423"/>
      <c r="K10" s="142"/>
      <c r="L10" s="142"/>
      <c r="M10" s="142"/>
      <c r="N10" s="142"/>
      <c r="O10" s="142"/>
      <c r="P10" s="142"/>
      <c r="Q10" s="142"/>
    </row>
    <row r="11" spans="1:17" ht="13.8" x14ac:dyDescent="0.3">
      <c r="A11" s="58" t="s">
        <v>95</v>
      </c>
      <c r="B11" s="154" t="s">
        <v>9</v>
      </c>
      <c r="C11" s="151" t="s">
        <v>9</v>
      </c>
      <c r="D11" s="151" t="s">
        <v>9</v>
      </c>
      <c r="E11" s="151">
        <v>2131.4942579999997</v>
      </c>
      <c r="F11" s="152">
        <v>1464.4612</v>
      </c>
      <c r="G11" s="59" t="s">
        <v>9</v>
      </c>
      <c r="H11" s="60" t="s">
        <v>9</v>
      </c>
      <c r="I11" s="422"/>
      <c r="J11" s="423"/>
      <c r="K11" s="142"/>
      <c r="L11" s="142"/>
      <c r="M11" s="142"/>
      <c r="N11" s="142"/>
      <c r="O11" s="142"/>
      <c r="P11" s="142"/>
      <c r="Q11" s="142"/>
    </row>
    <row r="12" spans="1:17" ht="15.75" customHeight="1" x14ac:dyDescent="0.3">
      <c r="A12" s="58" t="s">
        <v>96</v>
      </c>
      <c r="B12" s="154" t="s">
        <v>9</v>
      </c>
      <c r="C12" s="155" t="s">
        <v>9</v>
      </c>
      <c r="D12" s="155" t="s">
        <v>9</v>
      </c>
      <c r="E12" s="151">
        <v>17420.058702000024</v>
      </c>
      <c r="F12" s="152">
        <v>22321.353782400114</v>
      </c>
      <c r="G12" s="59" t="s">
        <v>9</v>
      </c>
      <c r="H12" s="60" t="s">
        <v>9</v>
      </c>
      <c r="I12" s="610"/>
      <c r="J12" s="611"/>
      <c r="K12" s="142"/>
      <c r="L12" s="142"/>
      <c r="M12" s="142"/>
      <c r="N12" s="142"/>
      <c r="O12" s="142"/>
      <c r="P12" s="142"/>
      <c r="Q12" s="142"/>
    </row>
    <row r="13" spans="1:17" ht="15.75" customHeight="1" x14ac:dyDescent="0.3">
      <c r="A13" s="99" t="s">
        <v>89</v>
      </c>
      <c r="B13" s="123">
        <f t="shared" ref="B13:J13" si="0">SUM(B3:B12)</f>
        <v>214372</v>
      </c>
      <c r="C13" s="123">
        <f t="shared" si="0"/>
        <v>252226</v>
      </c>
      <c r="D13" s="123">
        <f t="shared" si="0"/>
        <v>284043.70399999997</v>
      </c>
      <c r="E13" s="123">
        <f t="shared" si="0"/>
        <v>315679.34950832045</v>
      </c>
      <c r="F13" s="123">
        <f t="shared" si="0"/>
        <v>328520.43616941763</v>
      </c>
      <c r="G13" s="126">
        <f t="shared" si="0"/>
        <v>381282.35099999997</v>
      </c>
      <c r="H13" s="127">
        <f t="shared" si="0"/>
        <v>395749.56599999999</v>
      </c>
      <c r="I13" s="606">
        <f t="shared" si="0"/>
        <v>422584.31800000003</v>
      </c>
      <c r="J13" s="607">
        <f t="shared" si="0"/>
        <v>416003.93800000002</v>
      </c>
      <c r="K13" s="142"/>
      <c r="L13" s="142"/>
      <c r="M13" s="142"/>
      <c r="N13" s="142"/>
      <c r="O13" s="142"/>
      <c r="P13" s="142"/>
      <c r="Q13" s="142"/>
    </row>
    <row r="14" spans="1:17" ht="15.75" customHeight="1" x14ac:dyDescent="0.3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ht="15.75" customHeight="1" x14ac:dyDescent="0.3">
      <c r="A15" s="216" t="s">
        <v>160</v>
      </c>
      <c r="B15" s="539">
        <v>1.3508</v>
      </c>
      <c r="C15" s="539">
        <v>1.3113999999999999</v>
      </c>
      <c r="D15" s="539">
        <v>1.2883</v>
      </c>
      <c r="E15" s="539">
        <v>1.2302999999999999</v>
      </c>
      <c r="F15" s="539">
        <v>1.1760999999999999</v>
      </c>
      <c r="G15" s="539">
        <v>1.1266</v>
      </c>
      <c r="H15" s="539">
        <v>1.0885</v>
      </c>
      <c r="I15" s="539">
        <v>1.0609</v>
      </c>
      <c r="J15" s="539">
        <v>1.03</v>
      </c>
      <c r="K15" s="142"/>
      <c r="L15" s="142"/>
      <c r="M15" s="142"/>
      <c r="N15" s="142"/>
      <c r="O15" s="142"/>
      <c r="P15" s="142"/>
      <c r="Q15" s="142"/>
    </row>
    <row r="16" spans="1:17" ht="15.75" customHeight="1" x14ac:dyDescent="0.3"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28" ht="15.75" customHeight="1" x14ac:dyDescent="0.3">
      <c r="I17" s="421"/>
      <c r="J17" s="421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</row>
    <row r="18" spans="1:28" ht="15.75" customHeight="1" x14ac:dyDescent="0.3">
      <c r="K18" s="142"/>
      <c r="T18" s="142"/>
      <c r="U18" s="142"/>
      <c r="V18" s="142"/>
      <c r="W18" s="142"/>
      <c r="X18" s="142"/>
      <c r="Y18" s="142"/>
      <c r="Z18" s="142"/>
      <c r="AA18" s="142"/>
      <c r="AB18" s="142"/>
    </row>
    <row r="19" spans="1:28" ht="15.75" customHeight="1" x14ac:dyDescent="0.3">
      <c r="A19" s="559" t="s">
        <v>294</v>
      </c>
      <c r="C19" s="558"/>
      <c r="D19" s="558"/>
      <c r="E19" s="558"/>
      <c r="F19" s="558"/>
      <c r="G19" s="558"/>
      <c r="H19" s="558"/>
      <c r="I19" s="421"/>
      <c r="J19" s="421"/>
      <c r="K19" s="142"/>
      <c r="T19" s="142"/>
      <c r="U19" s="142"/>
      <c r="V19" s="142"/>
      <c r="W19" s="142"/>
      <c r="X19" s="142"/>
      <c r="Y19" s="142"/>
      <c r="Z19" s="142"/>
      <c r="AA19" s="142"/>
      <c r="AB19" s="142"/>
    </row>
    <row r="20" spans="1:28" ht="15.75" customHeight="1" x14ac:dyDescent="0.3">
      <c r="A20" s="213" t="s">
        <v>90</v>
      </c>
      <c r="B20" s="560">
        <v>2011</v>
      </c>
      <c r="C20" s="560">
        <v>2012</v>
      </c>
      <c r="D20" s="560">
        <v>2013</v>
      </c>
      <c r="E20" s="560">
        <v>2014</v>
      </c>
      <c r="F20" s="560">
        <v>2015</v>
      </c>
      <c r="G20" s="560">
        <v>2016</v>
      </c>
      <c r="H20" s="560">
        <v>2017</v>
      </c>
      <c r="I20" s="560">
        <v>2018</v>
      </c>
      <c r="J20" s="560">
        <v>2019</v>
      </c>
      <c r="K20" s="142"/>
      <c r="T20" s="142"/>
      <c r="U20" s="142"/>
      <c r="V20" s="142"/>
      <c r="W20" s="142"/>
      <c r="X20" s="142"/>
      <c r="Y20" s="142"/>
      <c r="Z20" s="142"/>
      <c r="AA20" s="142"/>
      <c r="AB20" s="142"/>
    </row>
    <row r="21" spans="1:28" ht="15.75" customHeight="1" x14ac:dyDescent="0.3">
      <c r="A21" s="557" t="s">
        <v>384</v>
      </c>
      <c r="B21" s="149">
        <f t="shared" ref="B21:H21" si="1">+B3*B$15</f>
        <v>205607.96960000001</v>
      </c>
      <c r="C21" s="562">
        <f t="shared" si="1"/>
        <v>257729.44199999998</v>
      </c>
      <c r="D21" s="562">
        <f t="shared" si="1"/>
        <v>272832.84632109996</v>
      </c>
      <c r="E21" s="562">
        <f t="shared" si="1"/>
        <v>294953.37975329335</v>
      </c>
      <c r="F21" s="562">
        <f t="shared" si="1"/>
        <v>298624.48367149354</v>
      </c>
      <c r="G21" s="562">
        <f t="shared" si="1"/>
        <v>261660.24838220002</v>
      </c>
      <c r="H21" s="562">
        <f t="shared" si="1"/>
        <v>268831.83903799998</v>
      </c>
      <c r="I21" s="562">
        <f>+I3*I$15</f>
        <v>267198.27930449997</v>
      </c>
      <c r="J21" s="562">
        <f>+J3*J$15</f>
        <v>266927.50553999998</v>
      </c>
      <c r="K21" s="142"/>
      <c r="T21" s="142"/>
      <c r="U21" s="142"/>
      <c r="V21" s="142"/>
      <c r="W21" s="142"/>
      <c r="X21" s="142"/>
      <c r="Y21" s="142"/>
      <c r="Z21" s="142"/>
      <c r="AA21" s="142"/>
      <c r="AB21" s="142"/>
    </row>
    <row r="22" spans="1:28" ht="15.75" customHeight="1" x14ac:dyDescent="0.3">
      <c r="A22" s="557" t="s">
        <v>388</v>
      </c>
      <c r="B22" s="149">
        <f t="shared" ref="B22:J25" si="2">+B4*B$15</f>
        <v>18247.957200000001</v>
      </c>
      <c r="C22" s="563">
        <f t="shared" si="2"/>
        <v>6972.7137999999995</v>
      </c>
      <c r="D22" s="563">
        <f t="shared" si="2"/>
        <v>9835.2661133999991</v>
      </c>
      <c r="E22" s="563">
        <f t="shared" si="2"/>
        <v>8800.7510524320005</v>
      </c>
      <c r="F22" s="563">
        <f t="shared" si="2"/>
        <v>2802.3616508691994</v>
      </c>
      <c r="G22" s="563">
        <f t="shared" si="2"/>
        <v>71160.161330400006</v>
      </c>
      <c r="H22" s="563">
        <f t="shared" si="2"/>
        <v>69918.220263499999</v>
      </c>
      <c r="I22" s="563">
        <f t="shared" si="2"/>
        <v>71530.359241600003</v>
      </c>
      <c r="J22" s="563">
        <f t="shared" si="2"/>
        <v>67764.145990000005</v>
      </c>
      <c r="K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5.75" customHeight="1" x14ac:dyDescent="0.3">
      <c r="A23" s="557" t="s">
        <v>385</v>
      </c>
      <c r="B23" s="149">
        <f t="shared" si="2"/>
        <v>15122.206</v>
      </c>
      <c r="C23" s="563">
        <f t="shared" si="2"/>
        <v>17844.219799999999</v>
      </c>
      <c r="D23" s="563">
        <f t="shared" si="2"/>
        <v>19802.607454500001</v>
      </c>
      <c r="E23" s="563">
        <f t="shared" si="2"/>
        <v>10151.6041595691</v>
      </c>
      <c r="F23" s="563">
        <f t="shared" si="2"/>
        <v>10927.344225490999</v>
      </c>
      <c r="G23" s="563">
        <f t="shared" si="2"/>
        <v>49007.5427538</v>
      </c>
      <c r="H23" s="563">
        <f t="shared" si="2"/>
        <v>51208.610943000007</v>
      </c>
      <c r="I23" s="563">
        <f t="shared" si="2"/>
        <v>61285.020908999999</v>
      </c>
      <c r="J23" s="563">
        <f t="shared" si="2"/>
        <v>57263.677090000005</v>
      </c>
      <c r="K23" s="142"/>
      <c r="T23" s="142"/>
      <c r="U23" s="142"/>
      <c r="V23" s="142"/>
      <c r="W23" s="142"/>
      <c r="X23" s="142"/>
      <c r="Y23" s="142"/>
      <c r="Z23" s="142"/>
      <c r="AA23" s="142"/>
      <c r="AB23" s="142"/>
    </row>
    <row r="24" spans="1:28" ht="15.75" customHeight="1" x14ac:dyDescent="0.3">
      <c r="A24" s="557" t="s">
        <v>386</v>
      </c>
      <c r="B24" s="149">
        <f t="shared" si="2"/>
        <v>13309.4324</v>
      </c>
      <c r="C24" s="563">
        <f t="shared" si="2"/>
        <v>16804.279599999998</v>
      </c>
      <c r="D24" s="563">
        <f t="shared" si="2"/>
        <v>28754.336815100003</v>
      </c>
      <c r="E24" s="563">
        <f t="shared" si="2"/>
        <v>22431.225741836399</v>
      </c>
      <c r="F24" s="563">
        <f t="shared" si="2"/>
        <v>24021.551262357007</v>
      </c>
      <c r="G24" s="563">
        <f t="shared" si="2"/>
        <v>44843.416226399997</v>
      </c>
      <c r="H24" s="563">
        <f t="shared" si="2"/>
        <v>38391.254583499998</v>
      </c>
      <c r="I24" s="563">
        <f t="shared" si="2"/>
        <v>39679.963213900002</v>
      </c>
      <c r="J24" s="563">
        <f t="shared" si="2"/>
        <v>29030.489229999999</v>
      </c>
      <c r="K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1:28" ht="15.75" customHeight="1" x14ac:dyDescent="0.3">
      <c r="A25" s="58" t="s">
        <v>91</v>
      </c>
      <c r="B25" s="149">
        <f t="shared" si="2"/>
        <v>37286.132400000002</v>
      </c>
      <c r="C25" s="563">
        <f t="shared" si="2"/>
        <v>31418.521199999999</v>
      </c>
      <c r="D25" s="563">
        <f t="shared" si="2"/>
        <v>34708.447159099996</v>
      </c>
      <c r="E25" s="563">
        <f t="shared" si="2"/>
        <v>25984.91680993863</v>
      </c>
      <c r="F25" s="563">
        <f t="shared" si="2"/>
        <v>20916.57686624047</v>
      </c>
      <c r="G25" s="563">
        <f t="shared" si="2"/>
        <v>2881.3279438000004</v>
      </c>
      <c r="H25" s="563">
        <f t="shared" si="2"/>
        <v>2423.4777630000003</v>
      </c>
      <c r="I25" s="563">
        <f t="shared" si="2"/>
        <v>8626.0802972000001</v>
      </c>
      <c r="J25" s="563">
        <f t="shared" si="2"/>
        <v>7498.2382900000002</v>
      </c>
      <c r="K25" s="142"/>
      <c r="T25" s="142"/>
      <c r="U25" s="142"/>
      <c r="V25" s="142"/>
      <c r="W25" s="142"/>
      <c r="X25" s="142"/>
      <c r="Y25" s="142"/>
      <c r="Z25" s="142"/>
      <c r="AA25" s="142"/>
      <c r="AB25" s="142"/>
    </row>
    <row r="26" spans="1:28" ht="15.75" customHeight="1" x14ac:dyDescent="0.3">
      <c r="A26" s="269" t="s">
        <v>301</v>
      </c>
      <c r="B26" s="153"/>
      <c r="C26" s="563"/>
      <c r="D26" s="563"/>
      <c r="E26" s="563">
        <f t="shared" ref="E26:F30" si="3">+E8*E$15</f>
        <v>377.95786583670002</v>
      </c>
      <c r="F26" s="563">
        <f t="shared" si="3"/>
        <v>244.0772091</v>
      </c>
      <c r="G26" s="563"/>
      <c r="H26" s="563"/>
      <c r="I26" s="563"/>
      <c r="J26" s="563"/>
      <c r="K26" s="142"/>
      <c r="T26" s="142"/>
      <c r="U26" s="142"/>
      <c r="V26" s="142"/>
      <c r="W26" s="142"/>
      <c r="X26" s="142"/>
      <c r="Y26" s="142"/>
      <c r="Z26" s="142"/>
      <c r="AA26" s="142"/>
      <c r="AB26" s="142"/>
    </row>
    <row r="27" spans="1:28" ht="15.75" customHeight="1" x14ac:dyDescent="0.3">
      <c r="A27" s="269" t="s">
        <v>302</v>
      </c>
      <c r="B27" s="153"/>
      <c r="C27" s="563"/>
      <c r="D27" s="563"/>
      <c r="E27" s="563">
        <f t="shared" si="3"/>
        <v>63.923927399999997</v>
      </c>
      <c r="F27" s="563">
        <f t="shared" si="3"/>
        <v>60.0375528</v>
      </c>
      <c r="G27" s="563"/>
      <c r="H27" s="563"/>
      <c r="I27" s="563"/>
      <c r="J27" s="563"/>
      <c r="K27" s="142"/>
      <c r="T27" s="142"/>
      <c r="U27" s="142"/>
      <c r="V27" s="142"/>
      <c r="W27" s="142"/>
      <c r="X27" s="142"/>
      <c r="Y27" s="142"/>
      <c r="Z27" s="142"/>
      <c r="AA27" s="142"/>
      <c r="AB27" s="142"/>
    </row>
    <row r="28" spans="1:28" ht="15.75" customHeight="1" x14ac:dyDescent="0.3">
      <c r="A28" s="269" t="s">
        <v>303</v>
      </c>
      <c r="B28" s="153"/>
      <c r="C28" s="563"/>
      <c r="D28" s="563"/>
      <c r="E28" s="563">
        <f t="shared" si="3"/>
        <v>1562.2687830923996</v>
      </c>
      <c r="F28" s="563">
        <f t="shared" si="3"/>
        <v>801.95553969999992</v>
      </c>
      <c r="G28" s="563"/>
      <c r="H28" s="563"/>
      <c r="I28" s="563"/>
      <c r="J28" s="563"/>
      <c r="K28" s="142"/>
      <c r="T28" s="142"/>
      <c r="U28" s="142"/>
      <c r="V28" s="142"/>
      <c r="W28" s="142"/>
      <c r="X28" s="142"/>
      <c r="Y28" s="142"/>
      <c r="Z28" s="142"/>
      <c r="AA28" s="142"/>
      <c r="AB28" s="142"/>
    </row>
    <row r="29" spans="1:28" ht="15.75" customHeight="1" x14ac:dyDescent="0.3">
      <c r="A29" s="269" t="s">
        <v>304</v>
      </c>
      <c r="B29" s="153"/>
      <c r="C29" s="563"/>
      <c r="D29" s="563"/>
      <c r="E29" s="563">
        <f t="shared" si="3"/>
        <v>2622.3773856173993</v>
      </c>
      <c r="F29" s="563">
        <f t="shared" si="3"/>
        <v>1722.3528173199998</v>
      </c>
      <c r="G29" s="563"/>
      <c r="H29" s="563"/>
      <c r="I29" s="563"/>
      <c r="J29" s="563"/>
      <c r="K29" s="142"/>
      <c r="T29" s="142"/>
      <c r="U29" s="142"/>
      <c r="V29" s="142"/>
      <c r="W29" s="142"/>
      <c r="X29" s="142"/>
      <c r="Y29" s="142"/>
      <c r="Z29" s="142"/>
      <c r="AA29" s="142"/>
      <c r="AB29" s="142"/>
    </row>
    <row r="30" spans="1:28" ht="15.75" customHeight="1" x14ac:dyDescent="0.3">
      <c r="A30" s="269" t="s">
        <v>186</v>
      </c>
      <c r="B30" s="153"/>
      <c r="C30" s="564"/>
      <c r="D30" s="564"/>
      <c r="E30" s="565">
        <f t="shared" si="3"/>
        <v>21431.898221070627</v>
      </c>
      <c r="F30" s="565">
        <f t="shared" si="3"/>
        <v>26252.144183480774</v>
      </c>
      <c r="G30" s="565"/>
      <c r="H30" s="565"/>
      <c r="I30" s="565"/>
      <c r="J30" s="565"/>
      <c r="K30" s="142"/>
      <c r="T30" s="142"/>
      <c r="U30" s="142"/>
      <c r="V30" s="142"/>
      <c r="W30" s="142"/>
      <c r="X30" s="142"/>
      <c r="Y30" s="142"/>
      <c r="Z30" s="142"/>
      <c r="AA30" s="142"/>
      <c r="AB30" s="142"/>
    </row>
    <row r="31" spans="1:28" ht="15.75" customHeight="1" x14ac:dyDescent="0.3">
      <c r="A31" s="77" t="s">
        <v>89</v>
      </c>
      <c r="B31" s="561">
        <f t="shared" ref="B31:H31" si="4">SUM(B21:B30)</f>
        <v>289573.69760000001</v>
      </c>
      <c r="C31" s="561">
        <f t="shared" si="4"/>
        <v>330769.17640000005</v>
      </c>
      <c r="D31" s="561">
        <f t="shared" si="4"/>
        <v>365933.50386319991</v>
      </c>
      <c r="E31" s="561">
        <f t="shared" si="4"/>
        <v>388380.3037000866</v>
      </c>
      <c r="F31" s="561">
        <f t="shared" si="4"/>
        <v>386372.88497885189</v>
      </c>
      <c r="G31" s="561">
        <f t="shared" si="4"/>
        <v>429552.69663660007</v>
      </c>
      <c r="H31" s="561">
        <f t="shared" si="4"/>
        <v>430773.40259099996</v>
      </c>
      <c r="I31" s="561">
        <f>SUM(I21:I30)</f>
        <v>448319.70296620001</v>
      </c>
      <c r="J31" s="561">
        <f>SUM(J21:J30)</f>
        <v>428484.05614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spans="1:28" ht="15.75" customHeight="1" x14ac:dyDescent="0.3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</row>
    <row r="33" spans="1:28" ht="15.75" customHeight="1" x14ac:dyDescent="0.3">
      <c r="A33" s="242" t="s">
        <v>3</v>
      </c>
      <c r="B33" s="96">
        <v>2011</v>
      </c>
      <c r="C33" s="97">
        <v>2012</v>
      </c>
      <c r="D33" s="97">
        <v>2013</v>
      </c>
      <c r="E33" s="97">
        <v>2014</v>
      </c>
      <c r="F33" s="97">
        <v>2015</v>
      </c>
      <c r="G33" s="97">
        <v>2016</v>
      </c>
      <c r="H33" s="98">
        <v>2017</v>
      </c>
      <c r="I33" s="96">
        <v>2018</v>
      </c>
      <c r="J33" s="97">
        <v>2019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</row>
    <row r="34" spans="1:28" ht="15.75" customHeight="1" x14ac:dyDescent="0.3">
      <c r="A34" s="557" t="s">
        <v>300</v>
      </c>
      <c r="B34" s="683">
        <f t="shared" ref="B34:H38" si="5">+B3/B$13</f>
        <v>0.71003675853189785</v>
      </c>
      <c r="C34" s="210">
        <f t="shared" si="5"/>
        <v>0.77918216202929114</v>
      </c>
      <c r="D34" s="210">
        <f t="shared" si="5"/>
        <v>0.74558039490993266</v>
      </c>
      <c r="E34" s="210">
        <f t="shared" si="5"/>
        <v>0.75944474254559768</v>
      </c>
      <c r="F34" s="210">
        <f t="shared" si="5"/>
        <v>0.77289192715435662</v>
      </c>
      <c r="G34" s="210">
        <f t="shared" si="5"/>
        <v>0.60914586366469403</v>
      </c>
      <c r="H34" s="211">
        <f t="shared" si="5"/>
        <v>0.62406786821340443</v>
      </c>
      <c r="I34" s="211">
        <f t="shared" ref="I34:J38" si="6">+I3/I$13</f>
        <v>0.59599941188541683</v>
      </c>
      <c r="J34" s="211">
        <f t="shared" si="6"/>
        <v>0.62295784805767873</v>
      </c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</row>
    <row r="35" spans="1:28" ht="15.75" customHeight="1" x14ac:dyDescent="0.3">
      <c r="A35" s="557" t="s">
        <v>387</v>
      </c>
      <c r="B35" s="682">
        <f t="shared" si="5"/>
        <v>6.3016625305543639E-2</v>
      </c>
      <c r="C35" s="161">
        <f t="shared" si="5"/>
        <v>2.1080300999896918E-2</v>
      </c>
      <c r="D35" s="161">
        <f t="shared" si="5"/>
        <v>2.6877194926313172E-2</v>
      </c>
      <c r="E35" s="161">
        <f t="shared" si="5"/>
        <v>2.2660137418369388E-2</v>
      </c>
      <c r="F35" s="161">
        <f t="shared" si="5"/>
        <v>7.2529977123590985E-3</v>
      </c>
      <c r="G35" s="161">
        <f t="shared" si="5"/>
        <v>0.16566107461921312</v>
      </c>
      <c r="H35" s="212">
        <f t="shared" si="5"/>
        <v>0.16230858229166067</v>
      </c>
      <c r="I35" s="212">
        <f t="shared" si="6"/>
        <v>0.15955212043623446</v>
      </c>
      <c r="J35" s="212">
        <f t="shared" si="6"/>
        <v>0.15814858223769987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</row>
    <row r="36" spans="1:28" ht="15.75" customHeight="1" x14ac:dyDescent="0.3">
      <c r="A36" s="557" t="s">
        <v>299</v>
      </c>
      <c r="B36" s="682">
        <f t="shared" si="5"/>
        <v>5.2222305151792214E-2</v>
      </c>
      <c r="C36" s="161">
        <f t="shared" si="5"/>
        <v>5.3947650123302118E-2</v>
      </c>
      <c r="D36" s="161">
        <f t="shared" si="5"/>
        <v>5.4115316704925101E-2</v>
      </c>
      <c r="E36" s="161">
        <f t="shared" si="5"/>
        <v>2.6138308412798215E-2</v>
      </c>
      <c r="F36" s="161">
        <f t="shared" si="5"/>
        <v>2.8281860995729817E-2</v>
      </c>
      <c r="G36" s="161">
        <f t="shared" si="5"/>
        <v>0.11408971038368361</v>
      </c>
      <c r="H36" s="212">
        <f t="shared" si="5"/>
        <v>0.11887598128155623</v>
      </c>
      <c r="I36" s="212">
        <f t="shared" si="6"/>
        <v>0.13669936989947648</v>
      </c>
      <c r="J36" s="212">
        <f t="shared" si="6"/>
        <v>0.13364249210544732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</row>
    <row r="37" spans="1:28" ht="15.75" customHeight="1" x14ac:dyDescent="0.3">
      <c r="A37" s="557" t="s">
        <v>298</v>
      </c>
      <c r="B37" s="158">
        <f t="shared" si="5"/>
        <v>4.5962159237213814E-2</v>
      </c>
      <c r="C37" s="159">
        <f t="shared" si="5"/>
        <v>5.0803644350701352E-2</v>
      </c>
      <c r="D37" s="159">
        <f t="shared" si="5"/>
        <v>7.8578038117683477E-2</v>
      </c>
      <c r="E37" s="159">
        <f t="shared" si="5"/>
        <v>5.7755827286128658E-2</v>
      </c>
      <c r="F37" s="159">
        <f t="shared" si="5"/>
        <v>6.2171938550169774E-2</v>
      </c>
      <c r="G37" s="161">
        <f t="shared" si="5"/>
        <v>0.10439561101006745</v>
      </c>
      <c r="H37" s="212">
        <f t="shared" si="5"/>
        <v>8.9121692176410375E-2</v>
      </c>
      <c r="I37" s="212">
        <f t="shared" si="6"/>
        <v>8.8508185010310769E-2</v>
      </c>
      <c r="J37" s="212">
        <f t="shared" si="6"/>
        <v>6.7751620658937126E-2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</row>
    <row r="38" spans="1:28" ht="15.75" customHeight="1" x14ac:dyDescent="0.3">
      <c r="A38" s="557" t="s">
        <v>214</v>
      </c>
      <c r="B38" s="158">
        <f t="shared" si="5"/>
        <v>0.12876215177355252</v>
      </c>
      <c r="C38" s="159">
        <f t="shared" si="5"/>
        <v>9.4986242496808412E-2</v>
      </c>
      <c r="D38" s="159">
        <f t="shared" si="5"/>
        <v>9.4849055341145669E-2</v>
      </c>
      <c r="E38" s="159">
        <f t="shared" si="5"/>
        <v>6.6905856353633705E-2</v>
      </c>
      <c r="F38" s="159">
        <f t="shared" si="5"/>
        <v>5.4135726598374859E-2</v>
      </c>
      <c r="G38" s="161">
        <f t="shared" si="5"/>
        <v>6.7077403223418548E-3</v>
      </c>
      <c r="H38" s="212">
        <f t="shared" si="5"/>
        <v>5.6258760369682888E-3</v>
      </c>
      <c r="I38" s="212">
        <f t="shared" si="6"/>
        <v>1.9240912768561373E-2</v>
      </c>
      <c r="J38" s="212">
        <f t="shared" si="6"/>
        <v>1.7499456940236944E-2</v>
      </c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</row>
    <row r="39" spans="1:28" ht="15.75" customHeight="1" x14ac:dyDescent="0.3">
      <c r="A39" s="269" t="s">
        <v>301</v>
      </c>
      <c r="B39" s="160" t="s">
        <v>9</v>
      </c>
      <c r="C39" s="151" t="s">
        <v>9</v>
      </c>
      <c r="D39" s="151" t="s">
        <v>9</v>
      </c>
      <c r="E39" s="161">
        <f t="shared" ref="E39:F43" si="7">+E8/E$13</f>
        <v>9.7316435008651988E-4</v>
      </c>
      <c r="F39" s="161">
        <f t="shared" si="7"/>
        <v>6.3171412536715526E-4</v>
      </c>
      <c r="G39" s="59" t="s">
        <v>9</v>
      </c>
      <c r="H39" s="60" t="s">
        <v>9</v>
      </c>
      <c r="I39" s="60" t="s">
        <v>9</v>
      </c>
      <c r="J39" s="60" t="s">
        <v>9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</row>
    <row r="40" spans="1:28" ht="15.75" customHeight="1" x14ac:dyDescent="0.3">
      <c r="A40" s="269" t="s">
        <v>302</v>
      </c>
      <c r="B40" s="160" t="s">
        <v>9</v>
      </c>
      <c r="C40" s="151" t="s">
        <v>9</v>
      </c>
      <c r="D40" s="151" t="s">
        <v>9</v>
      </c>
      <c r="E40" s="161">
        <f t="shared" si="7"/>
        <v>1.6459106394170559E-4</v>
      </c>
      <c r="F40" s="161">
        <f t="shared" si="7"/>
        <v>1.5538759352454591E-4</v>
      </c>
      <c r="G40" s="59" t="s">
        <v>9</v>
      </c>
      <c r="H40" s="60" t="s">
        <v>9</v>
      </c>
      <c r="I40" s="60" t="s">
        <v>9</v>
      </c>
      <c r="J40" s="60" t="s">
        <v>9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</row>
    <row r="41" spans="1:28" ht="15.75" customHeight="1" x14ac:dyDescent="0.3">
      <c r="A41" s="269" t="s">
        <v>303</v>
      </c>
      <c r="B41" s="160" t="s">
        <v>9</v>
      </c>
      <c r="C41" s="151" t="s">
        <v>9</v>
      </c>
      <c r="D41" s="151" t="s">
        <v>9</v>
      </c>
      <c r="E41" s="161">
        <f t="shared" si="7"/>
        <v>4.0225232026668591E-3</v>
      </c>
      <c r="F41" s="161">
        <f t="shared" si="7"/>
        <v>2.0755999472993414E-3</v>
      </c>
      <c r="G41" s="59" t="s">
        <v>9</v>
      </c>
      <c r="H41" s="60" t="s">
        <v>9</v>
      </c>
      <c r="I41" s="60" t="s">
        <v>9</v>
      </c>
      <c r="J41" s="60" t="s">
        <v>9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</row>
    <row r="42" spans="1:28" ht="15.75" customHeight="1" x14ac:dyDescent="0.3">
      <c r="A42" s="269" t="s">
        <v>304</v>
      </c>
      <c r="B42" s="160" t="s">
        <v>9</v>
      </c>
      <c r="C42" s="151" t="s">
        <v>9</v>
      </c>
      <c r="D42" s="151" t="s">
        <v>9</v>
      </c>
      <c r="E42" s="161">
        <f t="shared" si="7"/>
        <v>6.7520864488597766E-3</v>
      </c>
      <c r="F42" s="161">
        <f t="shared" si="7"/>
        <v>4.4577476429648322E-3</v>
      </c>
      <c r="G42" s="59" t="s">
        <v>9</v>
      </c>
      <c r="H42" s="60" t="s">
        <v>9</v>
      </c>
      <c r="I42" s="60" t="s">
        <v>9</v>
      </c>
      <c r="J42" s="60" t="s">
        <v>9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</row>
    <row r="43" spans="1:28" ht="15.75" customHeight="1" x14ac:dyDescent="0.3">
      <c r="A43" s="269" t="str">
        <f>+A30</f>
        <v>No clasificable</v>
      </c>
      <c r="B43" s="162" t="s">
        <v>9</v>
      </c>
      <c r="C43" s="163" t="s">
        <v>9</v>
      </c>
      <c r="D43" s="163" t="s">
        <v>9</v>
      </c>
      <c r="E43" s="164">
        <f t="shared" si="7"/>
        <v>5.5182762917917377E-2</v>
      </c>
      <c r="F43" s="165">
        <f t="shared" si="7"/>
        <v>6.7945099679853752E-2</v>
      </c>
      <c r="G43" s="166" t="s">
        <v>9</v>
      </c>
      <c r="H43" s="167" t="s">
        <v>9</v>
      </c>
      <c r="I43" s="167" t="s">
        <v>9</v>
      </c>
      <c r="J43" s="167" t="s">
        <v>9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</row>
    <row r="44" spans="1:28" ht="15.75" customHeight="1" x14ac:dyDescent="0.3">
      <c r="A44" s="99" t="s">
        <v>89</v>
      </c>
      <c r="B44" s="164">
        <f t="shared" ref="B44:H44" si="8">SUM(B34:B43)</f>
        <v>1</v>
      </c>
      <c r="C44" s="168">
        <f t="shared" si="8"/>
        <v>1</v>
      </c>
      <c r="D44" s="168">
        <f t="shared" si="8"/>
        <v>1</v>
      </c>
      <c r="E44" s="168">
        <f t="shared" si="8"/>
        <v>0.99999999999999978</v>
      </c>
      <c r="F44" s="169">
        <f t="shared" si="8"/>
        <v>0.99999999999999967</v>
      </c>
      <c r="G44" s="170">
        <f t="shared" si="8"/>
        <v>1</v>
      </c>
      <c r="H44" s="171">
        <f t="shared" si="8"/>
        <v>1</v>
      </c>
      <c r="I44" s="171">
        <f>SUM(I34:I43)</f>
        <v>0.99999999999999989</v>
      </c>
      <c r="J44" s="171">
        <f>SUM(J34:J43)</f>
        <v>1</v>
      </c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</row>
    <row r="45" spans="1:28" ht="15.75" customHeight="1" x14ac:dyDescent="0.3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</row>
    <row r="46" spans="1:28" ht="15.75" customHeight="1" x14ac:dyDescent="0.3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</row>
    <row r="47" spans="1:28" ht="15.75" customHeight="1" x14ac:dyDescent="0.3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</row>
    <row r="48" spans="1:28" ht="15.75" customHeight="1" x14ac:dyDescent="0.3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</row>
    <row r="49" spans="1:28" ht="15.75" customHeight="1" x14ac:dyDescent="0.3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</row>
    <row r="50" spans="1:28" ht="15.75" customHeight="1" x14ac:dyDescent="0.3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</row>
    <row r="51" spans="1:28" ht="15.75" customHeight="1" x14ac:dyDescent="0.3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</row>
    <row r="52" spans="1:28" ht="15.75" customHeight="1" x14ac:dyDescent="0.3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</row>
    <row r="53" spans="1:28" ht="15.75" customHeight="1" x14ac:dyDescent="0.3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</row>
    <row r="54" spans="1:28" ht="15.75" customHeight="1" x14ac:dyDescent="0.3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</row>
    <row r="55" spans="1:28" ht="15.75" customHeight="1" x14ac:dyDescent="0.3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</row>
    <row r="56" spans="1:28" ht="15.75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</row>
    <row r="57" spans="1:28" ht="15.75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</row>
    <row r="58" spans="1:28" ht="15.75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</row>
    <row r="59" spans="1:28" ht="15.75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</row>
    <row r="60" spans="1:28" ht="15.75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</row>
    <row r="61" spans="1:28" ht="15.75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</row>
    <row r="62" spans="1:28" ht="15.75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</row>
    <row r="63" spans="1:28" ht="15.75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</row>
    <row r="64" spans="1:28" ht="15.75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</row>
    <row r="65" spans="1:28" ht="15.75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</row>
    <row r="66" spans="1:28" ht="15.75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</row>
    <row r="67" spans="1:28" ht="15.75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</row>
    <row r="68" spans="1:28" ht="15.75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</row>
    <row r="69" spans="1:28" ht="15.75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</row>
    <row r="70" spans="1:28" ht="15.75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</row>
    <row r="71" spans="1:28" ht="15.75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</row>
    <row r="72" spans="1:28" ht="15.75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</row>
    <row r="73" spans="1:28" ht="15.75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</row>
    <row r="74" spans="1:28" ht="15.75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</row>
    <row r="75" spans="1:28" ht="15.75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</row>
    <row r="76" spans="1:28" ht="15.75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</row>
    <row r="77" spans="1:28" ht="15.75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</row>
    <row r="78" spans="1:28" ht="15.75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</row>
    <row r="79" spans="1:28" ht="15.75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</row>
    <row r="80" spans="1:28" ht="15.75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</row>
    <row r="81" spans="1:28" ht="15.75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</row>
    <row r="82" spans="1:28" ht="15.75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</row>
    <row r="83" spans="1:28" ht="15.75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</row>
    <row r="84" spans="1:28" ht="15.75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</row>
    <row r="85" spans="1:28" ht="15.75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</row>
    <row r="86" spans="1:28" ht="15.75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</row>
    <row r="87" spans="1:28" ht="15.75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</row>
    <row r="88" spans="1:28" ht="15.75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</row>
    <row r="89" spans="1:28" ht="15.75" customHeight="1" x14ac:dyDescent="0.3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</row>
    <row r="90" spans="1:28" ht="15.75" customHeight="1" x14ac:dyDescent="0.3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</row>
    <row r="91" spans="1:28" ht="15.75" customHeight="1" x14ac:dyDescent="0.3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</row>
    <row r="92" spans="1:28" ht="15.75" customHeight="1" x14ac:dyDescent="0.3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</row>
    <row r="93" spans="1:28" ht="15.75" customHeight="1" x14ac:dyDescent="0.3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</row>
    <row r="94" spans="1:28" ht="15.75" customHeight="1" x14ac:dyDescent="0.3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</row>
    <row r="95" spans="1:28" ht="15.75" customHeight="1" x14ac:dyDescent="0.3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</row>
    <row r="96" spans="1:28" ht="15.75" customHeight="1" x14ac:dyDescent="0.3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</row>
    <row r="97" spans="1:28" ht="15.75" customHeight="1" x14ac:dyDescent="0.3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</row>
    <row r="98" spans="1:28" ht="15.75" customHeight="1" x14ac:dyDescent="0.3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</row>
    <row r="99" spans="1:28" ht="15.75" customHeight="1" x14ac:dyDescent="0.3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</row>
    <row r="100" spans="1:28" ht="15.75" customHeight="1" x14ac:dyDescent="0.3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</row>
    <row r="101" spans="1:28" ht="15.75" customHeight="1" x14ac:dyDescent="0.3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</row>
    <row r="102" spans="1:28" ht="15.75" customHeight="1" x14ac:dyDescent="0.3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</row>
    <row r="103" spans="1:28" ht="15.75" customHeight="1" x14ac:dyDescent="0.3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</row>
    <row r="104" spans="1:28" ht="15.75" customHeight="1" x14ac:dyDescent="0.3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</row>
    <row r="105" spans="1:28" ht="15.75" customHeight="1" x14ac:dyDescent="0.3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</row>
    <row r="106" spans="1:28" ht="15.75" customHeight="1" x14ac:dyDescent="0.3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</row>
    <row r="107" spans="1:28" ht="15.75" customHeight="1" x14ac:dyDescent="0.3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</row>
    <row r="108" spans="1:28" ht="15.75" customHeight="1" x14ac:dyDescent="0.3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</row>
    <row r="109" spans="1:28" ht="15.75" customHeight="1" x14ac:dyDescent="0.3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</row>
    <row r="110" spans="1:28" ht="15.75" customHeight="1" x14ac:dyDescent="0.3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</row>
    <row r="111" spans="1:28" ht="15.75" customHeight="1" x14ac:dyDescent="0.3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</row>
    <row r="112" spans="1:28" ht="15.75" customHeight="1" x14ac:dyDescent="0.3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</row>
    <row r="113" spans="1:28" ht="15.75" customHeight="1" x14ac:dyDescent="0.3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</row>
    <row r="114" spans="1:28" ht="15.75" customHeight="1" x14ac:dyDescent="0.3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</row>
    <row r="115" spans="1:28" ht="15.75" customHeight="1" x14ac:dyDescent="0.3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</row>
    <row r="116" spans="1:28" ht="15.75" customHeight="1" x14ac:dyDescent="0.3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</row>
    <row r="117" spans="1:28" ht="15.75" customHeight="1" x14ac:dyDescent="0.3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</row>
    <row r="118" spans="1:28" ht="15.75" customHeight="1" x14ac:dyDescent="0.3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</row>
    <row r="119" spans="1:28" ht="15.75" customHeight="1" x14ac:dyDescent="0.3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</row>
    <row r="120" spans="1:28" ht="15.75" customHeight="1" x14ac:dyDescent="0.3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</row>
    <row r="121" spans="1:28" ht="15.75" customHeight="1" x14ac:dyDescent="0.3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</row>
    <row r="122" spans="1:28" ht="15.75" customHeight="1" x14ac:dyDescent="0.3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</row>
    <row r="123" spans="1:28" ht="15.75" customHeight="1" x14ac:dyDescent="0.3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</row>
    <row r="124" spans="1:28" ht="15.75" customHeight="1" x14ac:dyDescent="0.3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</row>
    <row r="125" spans="1:28" ht="15.75" customHeight="1" x14ac:dyDescent="0.3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</row>
    <row r="126" spans="1:28" ht="15.75" customHeight="1" x14ac:dyDescent="0.3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</row>
    <row r="127" spans="1:28" ht="15.75" customHeight="1" x14ac:dyDescent="0.3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</row>
    <row r="128" spans="1:28" ht="15.75" customHeight="1" x14ac:dyDescent="0.3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</row>
    <row r="129" spans="1:28" ht="15.75" customHeight="1" x14ac:dyDescent="0.3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</row>
    <row r="130" spans="1:28" ht="15.75" customHeight="1" x14ac:dyDescent="0.3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</row>
    <row r="131" spans="1:28" ht="15.75" customHeight="1" x14ac:dyDescent="0.3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</row>
    <row r="132" spans="1:28" ht="15.75" customHeight="1" x14ac:dyDescent="0.3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</row>
    <row r="133" spans="1:28" ht="15.75" customHeight="1" x14ac:dyDescent="0.3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</row>
    <row r="134" spans="1:28" ht="15.75" customHeight="1" x14ac:dyDescent="0.3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</row>
    <row r="135" spans="1:28" ht="15.75" customHeight="1" x14ac:dyDescent="0.3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</row>
    <row r="136" spans="1:28" ht="15.75" customHeight="1" x14ac:dyDescent="0.3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</row>
    <row r="137" spans="1:28" ht="15.75" customHeight="1" x14ac:dyDescent="0.3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</row>
    <row r="138" spans="1:28" ht="15.75" customHeight="1" x14ac:dyDescent="0.3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</row>
    <row r="139" spans="1:28" ht="15.75" customHeight="1" x14ac:dyDescent="0.3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</row>
    <row r="140" spans="1:28" ht="15.75" customHeight="1" x14ac:dyDescent="0.3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</row>
    <row r="141" spans="1:28" ht="15.75" customHeight="1" x14ac:dyDescent="0.3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</row>
    <row r="142" spans="1:28" ht="15.75" customHeight="1" x14ac:dyDescent="0.3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</row>
    <row r="143" spans="1:28" ht="15.75" customHeight="1" x14ac:dyDescent="0.3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</row>
    <row r="144" spans="1:28" ht="15.75" customHeight="1" x14ac:dyDescent="0.3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</row>
    <row r="145" spans="1:28" ht="15.75" customHeight="1" x14ac:dyDescent="0.3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</row>
    <row r="146" spans="1:28" ht="15.75" customHeight="1" x14ac:dyDescent="0.3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</row>
    <row r="147" spans="1:28" ht="15.75" customHeight="1" x14ac:dyDescent="0.3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</row>
    <row r="148" spans="1:28" ht="15.75" customHeight="1" x14ac:dyDescent="0.3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</row>
    <row r="149" spans="1:28" ht="15.75" customHeight="1" x14ac:dyDescent="0.3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</row>
    <row r="150" spans="1:28" ht="15.75" customHeight="1" x14ac:dyDescent="0.3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</row>
    <row r="151" spans="1:28" ht="15.75" customHeight="1" x14ac:dyDescent="0.3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</row>
    <row r="152" spans="1:28" ht="15.75" customHeight="1" x14ac:dyDescent="0.3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</row>
    <row r="153" spans="1:28" ht="15.75" customHeight="1" x14ac:dyDescent="0.3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</row>
    <row r="154" spans="1:28" ht="15.75" customHeight="1" x14ac:dyDescent="0.3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</row>
    <row r="155" spans="1:28" ht="15.75" customHeight="1" x14ac:dyDescent="0.3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</row>
    <row r="156" spans="1:28" ht="15.75" customHeight="1" x14ac:dyDescent="0.3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</row>
    <row r="157" spans="1:28" ht="15.75" customHeight="1" x14ac:dyDescent="0.3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</row>
    <row r="158" spans="1:28" ht="15.75" customHeight="1" x14ac:dyDescent="0.3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</row>
    <row r="159" spans="1:28" ht="15.75" customHeight="1" x14ac:dyDescent="0.3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</row>
    <row r="160" spans="1:28" ht="15.75" customHeight="1" x14ac:dyDescent="0.3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</row>
    <row r="161" spans="1:28" ht="15.75" customHeight="1" x14ac:dyDescent="0.3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</row>
    <row r="162" spans="1:28" ht="15.75" customHeight="1" x14ac:dyDescent="0.3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</row>
    <row r="163" spans="1:28" ht="15.75" customHeight="1" x14ac:dyDescent="0.3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</row>
    <row r="164" spans="1:28" ht="15.75" customHeight="1" x14ac:dyDescent="0.3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</row>
    <row r="165" spans="1:28" ht="15.75" customHeight="1" x14ac:dyDescent="0.3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</row>
    <row r="166" spans="1:28" ht="15.75" customHeight="1" x14ac:dyDescent="0.3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</row>
    <row r="167" spans="1:28" ht="15.75" customHeight="1" x14ac:dyDescent="0.3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</row>
    <row r="168" spans="1:28" ht="15.75" customHeight="1" x14ac:dyDescent="0.3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</row>
    <row r="169" spans="1:28" ht="15.75" customHeight="1" x14ac:dyDescent="0.3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</row>
    <row r="170" spans="1:28" ht="15.75" customHeight="1" x14ac:dyDescent="0.3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</row>
    <row r="171" spans="1:28" ht="15.75" customHeight="1" x14ac:dyDescent="0.3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</row>
    <row r="172" spans="1:28" ht="15.75" customHeight="1" x14ac:dyDescent="0.3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</row>
    <row r="173" spans="1:28" ht="15.75" customHeight="1" x14ac:dyDescent="0.3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</row>
    <row r="174" spans="1:28" ht="15.75" customHeight="1" x14ac:dyDescent="0.3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</row>
    <row r="175" spans="1:28" ht="15.75" customHeight="1" x14ac:dyDescent="0.3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</row>
    <row r="176" spans="1:28" ht="15.75" customHeight="1" x14ac:dyDescent="0.3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</row>
    <row r="177" spans="1:28" ht="15.75" customHeight="1" x14ac:dyDescent="0.3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</row>
    <row r="178" spans="1:28" ht="15.75" customHeight="1" x14ac:dyDescent="0.3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</row>
    <row r="179" spans="1:28" ht="15.75" customHeight="1" x14ac:dyDescent="0.3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</row>
    <row r="180" spans="1:28" ht="15.75" customHeight="1" x14ac:dyDescent="0.3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</row>
    <row r="181" spans="1:28" ht="15.75" customHeight="1" x14ac:dyDescent="0.3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</row>
    <row r="182" spans="1:28" ht="15.75" customHeight="1" x14ac:dyDescent="0.3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</row>
    <row r="183" spans="1:28" ht="15.75" customHeight="1" x14ac:dyDescent="0.3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</row>
    <row r="184" spans="1:28" ht="15.75" customHeight="1" x14ac:dyDescent="0.3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</row>
    <row r="185" spans="1:28" ht="15.75" customHeight="1" x14ac:dyDescent="0.3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</row>
    <row r="186" spans="1:28" ht="15.75" customHeight="1" x14ac:dyDescent="0.3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</row>
    <row r="187" spans="1:28" ht="15.75" customHeight="1" x14ac:dyDescent="0.3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</row>
    <row r="188" spans="1:28" ht="15.75" customHeight="1" x14ac:dyDescent="0.3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</row>
    <row r="189" spans="1:28" ht="15.75" customHeight="1" x14ac:dyDescent="0.3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</row>
    <row r="190" spans="1:28" ht="15.75" customHeight="1" x14ac:dyDescent="0.3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</row>
    <row r="191" spans="1:28" ht="15.75" customHeight="1" x14ac:dyDescent="0.3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</row>
    <row r="192" spans="1:28" ht="15.75" customHeight="1" x14ac:dyDescent="0.3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</row>
    <row r="193" spans="1:28" ht="15.75" customHeight="1" x14ac:dyDescent="0.3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</row>
    <row r="194" spans="1:28" ht="15.75" customHeight="1" x14ac:dyDescent="0.3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</row>
    <row r="195" spans="1:28" ht="15.75" customHeight="1" x14ac:dyDescent="0.3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</row>
    <row r="196" spans="1:28" ht="15.75" customHeight="1" x14ac:dyDescent="0.3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</row>
    <row r="197" spans="1:28" ht="15.75" customHeight="1" x14ac:dyDescent="0.3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</row>
    <row r="198" spans="1:28" ht="15.75" customHeight="1" x14ac:dyDescent="0.3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</row>
    <row r="199" spans="1:28" ht="15.75" customHeight="1" x14ac:dyDescent="0.3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</row>
    <row r="200" spans="1:28" ht="15.75" customHeight="1" x14ac:dyDescent="0.3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</row>
    <row r="201" spans="1:28" ht="15.75" customHeight="1" x14ac:dyDescent="0.3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</row>
    <row r="202" spans="1:28" ht="15.75" customHeight="1" x14ac:dyDescent="0.3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</row>
    <row r="203" spans="1:28" ht="15.75" customHeight="1" x14ac:dyDescent="0.3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</row>
    <row r="204" spans="1:28" ht="15.75" customHeight="1" x14ac:dyDescent="0.3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</row>
    <row r="205" spans="1:28" ht="15.75" customHeight="1" x14ac:dyDescent="0.3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</row>
    <row r="206" spans="1:28" ht="15.75" customHeight="1" x14ac:dyDescent="0.3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</row>
    <row r="207" spans="1:28" ht="15.75" customHeight="1" x14ac:dyDescent="0.3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</row>
    <row r="208" spans="1:28" ht="15.75" customHeight="1" x14ac:dyDescent="0.3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</row>
    <row r="209" spans="1:28" ht="15.75" customHeight="1" x14ac:dyDescent="0.3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</row>
    <row r="210" spans="1:28" ht="15.75" customHeight="1" x14ac:dyDescent="0.3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</row>
    <row r="211" spans="1:28" ht="15.75" customHeight="1" x14ac:dyDescent="0.3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</row>
    <row r="212" spans="1:28" ht="15.75" customHeight="1" x14ac:dyDescent="0.3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</row>
    <row r="213" spans="1:28" ht="15.75" customHeight="1" x14ac:dyDescent="0.3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</row>
    <row r="214" spans="1:28" ht="15.75" customHeight="1" x14ac:dyDescent="0.3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</row>
    <row r="215" spans="1:28" ht="15.75" customHeight="1" x14ac:dyDescent="0.3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</row>
    <row r="216" spans="1:28" ht="15.75" customHeight="1" x14ac:dyDescent="0.3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</row>
    <row r="217" spans="1:28" ht="15.75" customHeight="1" x14ac:dyDescent="0.3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</row>
    <row r="218" spans="1:28" ht="15.75" customHeight="1" x14ac:dyDescent="0.3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</row>
    <row r="219" spans="1:28" ht="15.75" customHeight="1" x14ac:dyDescent="0.3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</row>
    <row r="220" spans="1:28" ht="15.75" customHeight="1" x14ac:dyDescent="0.3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</row>
    <row r="221" spans="1:28" ht="15.75" customHeight="1" x14ac:dyDescent="0.3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</row>
    <row r="222" spans="1:28" ht="15.75" customHeight="1" x14ac:dyDescent="0.3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</row>
    <row r="223" spans="1:28" ht="15.75" customHeight="1" x14ac:dyDescent="0.3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</row>
    <row r="224" spans="1:28" ht="15.75" customHeight="1" x14ac:dyDescent="0.3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</row>
    <row r="225" spans="1:28" ht="15.75" customHeight="1" x14ac:dyDescent="0.3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</row>
    <row r="226" spans="1:28" ht="15.75" customHeight="1" x14ac:dyDescent="0.3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</row>
    <row r="227" spans="1:28" ht="15.75" customHeight="1" x14ac:dyDescent="0.3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</row>
    <row r="228" spans="1:28" ht="15.75" customHeight="1" x14ac:dyDescent="0.3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</row>
    <row r="229" spans="1:28" ht="15.75" customHeight="1" x14ac:dyDescent="0.3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</row>
    <row r="230" spans="1:28" ht="15.75" customHeight="1" x14ac:dyDescent="0.3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</row>
    <row r="231" spans="1:28" ht="15.75" customHeight="1" x14ac:dyDescent="0.3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</row>
    <row r="232" spans="1:28" ht="15.75" customHeight="1" x14ac:dyDescent="0.3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</row>
    <row r="233" spans="1:28" ht="15.75" customHeight="1" x14ac:dyDescent="0.3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</row>
    <row r="234" spans="1:28" ht="15.75" customHeight="1" x14ac:dyDescent="0.3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</row>
    <row r="235" spans="1:28" ht="15.75" customHeight="1" x14ac:dyDescent="0.3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</row>
    <row r="236" spans="1:28" ht="15.75" customHeight="1" x14ac:dyDescent="0.3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</row>
    <row r="237" spans="1:28" ht="15.75" customHeight="1" x14ac:dyDescent="0.3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</row>
    <row r="238" spans="1:28" ht="15.75" customHeight="1" x14ac:dyDescent="0.3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</row>
    <row r="239" spans="1:28" ht="15.75" customHeight="1" x14ac:dyDescent="0.3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</row>
    <row r="240" spans="1:28" ht="15.75" customHeight="1" x14ac:dyDescent="0.3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</row>
    <row r="241" spans="1:28" ht="15.75" customHeight="1" x14ac:dyDescent="0.3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</row>
    <row r="242" spans="1:28" ht="15.75" customHeight="1" x14ac:dyDescent="0.3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</row>
    <row r="243" spans="1:28" ht="15.75" customHeight="1" x14ac:dyDescent="0.3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</row>
    <row r="244" spans="1:28" ht="15.75" customHeight="1" x14ac:dyDescent="0.3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</row>
    <row r="245" spans="1:28" ht="15.75" customHeight="1" x14ac:dyDescent="0.3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</row>
    <row r="246" spans="1:28" ht="15.75" customHeight="1" x14ac:dyDescent="0.3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</row>
    <row r="247" spans="1:28" ht="15.75" customHeight="1" x14ac:dyDescent="0.3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</row>
    <row r="248" spans="1:28" ht="15.75" customHeight="1" x14ac:dyDescent="0.3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</row>
    <row r="249" spans="1:28" ht="15.75" customHeight="1" x14ac:dyDescent="0.3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</row>
    <row r="250" spans="1:28" ht="15.75" customHeight="1" x14ac:dyDescent="0.3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</row>
    <row r="251" spans="1:28" ht="15.75" customHeight="1" x14ac:dyDescent="0.3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</row>
    <row r="252" spans="1:28" ht="15.75" customHeight="1" x14ac:dyDescent="0.3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</row>
    <row r="253" spans="1:28" ht="15.75" customHeight="1" x14ac:dyDescent="0.3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</row>
    <row r="254" spans="1:28" ht="15.75" customHeight="1" x14ac:dyDescent="0.3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</row>
    <row r="255" spans="1:28" ht="15.75" customHeight="1" x14ac:dyDescent="0.3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</row>
    <row r="256" spans="1:28" ht="15.75" customHeight="1" x14ac:dyDescent="0.3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</row>
    <row r="257" spans="1:28" ht="15.75" customHeight="1" x14ac:dyDescent="0.3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</row>
    <row r="258" spans="1:28" ht="15.75" customHeight="1" x14ac:dyDescent="0.3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</row>
    <row r="259" spans="1:28" ht="15.75" customHeight="1" x14ac:dyDescent="0.3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</row>
    <row r="260" spans="1:28" ht="15.75" customHeight="1" x14ac:dyDescent="0.3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</row>
    <row r="261" spans="1:28" ht="15.75" customHeight="1" x14ac:dyDescent="0.3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</row>
    <row r="262" spans="1:28" ht="15.75" customHeight="1" x14ac:dyDescent="0.3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</row>
    <row r="263" spans="1:28" ht="15.75" customHeight="1" x14ac:dyDescent="0.3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</row>
    <row r="264" spans="1:28" ht="15.75" customHeight="1" x14ac:dyDescent="0.3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</row>
    <row r="265" spans="1:28" ht="15.75" customHeight="1" x14ac:dyDescent="0.3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</row>
    <row r="266" spans="1:28" ht="15.75" customHeight="1" x14ac:dyDescent="0.3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</row>
    <row r="267" spans="1:28" ht="15.75" customHeight="1" x14ac:dyDescent="0.3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</row>
    <row r="268" spans="1:28" ht="15.75" customHeight="1" x14ac:dyDescent="0.3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</row>
    <row r="269" spans="1:28" ht="15.75" customHeight="1" x14ac:dyDescent="0.3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</row>
    <row r="270" spans="1:28" ht="15.75" customHeight="1" x14ac:dyDescent="0.3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</row>
    <row r="271" spans="1:28" ht="15.75" customHeight="1" x14ac:dyDescent="0.3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</row>
    <row r="272" spans="1:28" ht="15.75" customHeight="1" x14ac:dyDescent="0.3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</row>
    <row r="273" spans="1:28" ht="15.75" customHeight="1" x14ac:dyDescent="0.3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</row>
    <row r="274" spans="1:28" ht="15.75" customHeight="1" x14ac:dyDescent="0.3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</row>
    <row r="275" spans="1:28" ht="15.75" customHeight="1" x14ac:dyDescent="0.3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</row>
    <row r="276" spans="1:28" ht="15.75" customHeight="1" x14ac:dyDescent="0.3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</row>
    <row r="277" spans="1:28" ht="15.75" customHeight="1" x14ac:dyDescent="0.3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</row>
    <row r="278" spans="1:28" ht="15.75" customHeight="1" x14ac:dyDescent="0.3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</row>
    <row r="279" spans="1:28" ht="15.75" customHeight="1" x14ac:dyDescent="0.3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</row>
    <row r="280" spans="1:28" ht="15.75" customHeight="1" x14ac:dyDescent="0.3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</row>
    <row r="281" spans="1:28" ht="15.75" customHeight="1" x14ac:dyDescent="0.3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</row>
    <row r="282" spans="1:28" ht="15.75" customHeight="1" x14ac:dyDescent="0.3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</row>
    <row r="283" spans="1:28" ht="15.75" customHeight="1" x14ac:dyDescent="0.3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</row>
    <row r="284" spans="1:28" ht="15.75" customHeight="1" x14ac:dyDescent="0.3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</row>
    <row r="285" spans="1:28" ht="15.75" customHeight="1" x14ac:dyDescent="0.3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</row>
    <row r="286" spans="1:28" ht="15.75" customHeight="1" x14ac:dyDescent="0.3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</row>
    <row r="287" spans="1:28" ht="15.75" customHeight="1" x14ac:dyDescent="0.3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</row>
    <row r="288" spans="1:28" ht="15.75" customHeight="1" x14ac:dyDescent="0.3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</row>
    <row r="289" spans="1:28" ht="15.75" customHeight="1" x14ac:dyDescent="0.3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</row>
    <row r="290" spans="1:28" ht="15.75" customHeight="1" x14ac:dyDescent="0.3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</row>
    <row r="291" spans="1:28" ht="15.75" customHeight="1" x14ac:dyDescent="0.3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</row>
    <row r="292" spans="1:28" ht="15.75" customHeight="1" x14ac:dyDescent="0.3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</row>
    <row r="293" spans="1:28" ht="15.75" customHeight="1" x14ac:dyDescent="0.3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</row>
    <row r="294" spans="1:28" ht="15.75" customHeight="1" x14ac:dyDescent="0.3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</row>
    <row r="295" spans="1:28" ht="15.75" customHeight="1" x14ac:dyDescent="0.3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</row>
    <row r="296" spans="1:28" ht="15.75" customHeight="1" x14ac:dyDescent="0.3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</row>
    <row r="297" spans="1:28" ht="15.75" customHeight="1" x14ac:dyDescent="0.3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</row>
    <row r="298" spans="1:28" ht="15.75" customHeight="1" x14ac:dyDescent="0.3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</row>
    <row r="299" spans="1:28" ht="15.75" customHeight="1" x14ac:dyDescent="0.3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</row>
    <row r="300" spans="1:28" ht="15.75" customHeight="1" x14ac:dyDescent="0.3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</row>
    <row r="301" spans="1:28" ht="15.75" customHeight="1" x14ac:dyDescent="0.3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</row>
    <row r="302" spans="1:28" ht="15.75" customHeight="1" x14ac:dyDescent="0.3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</row>
    <row r="303" spans="1:28" ht="15.75" customHeight="1" x14ac:dyDescent="0.3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</row>
    <row r="304" spans="1:28" ht="15.75" customHeight="1" x14ac:dyDescent="0.3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</row>
    <row r="305" spans="1:28" ht="15.75" customHeight="1" x14ac:dyDescent="0.3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</row>
    <row r="306" spans="1:28" ht="15.75" customHeight="1" x14ac:dyDescent="0.3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</row>
    <row r="307" spans="1:28" ht="15.75" customHeight="1" x14ac:dyDescent="0.3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</row>
    <row r="308" spans="1:28" ht="15.75" customHeight="1" x14ac:dyDescent="0.3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</row>
    <row r="309" spans="1:28" ht="15.75" customHeight="1" x14ac:dyDescent="0.3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</row>
    <row r="310" spans="1:28" ht="15.75" customHeight="1" x14ac:dyDescent="0.3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</row>
    <row r="311" spans="1:28" ht="15.75" customHeight="1" x14ac:dyDescent="0.3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</row>
    <row r="312" spans="1:28" ht="15.75" customHeight="1" x14ac:dyDescent="0.3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</row>
    <row r="313" spans="1:28" ht="15.75" customHeight="1" x14ac:dyDescent="0.3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</row>
    <row r="314" spans="1:28" ht="15.75" customHeight="1" x14ac:dyDescent="0.3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</row>
    <row r="315" spans="1:28" ht="15.75" customHeight="1" x14ac:dyDescent="0.3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</row>
    <row r="316" spans="1:28" ht="15.75" customHeight="1" x14ac:dyDescent="0.3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</row>
    <row r="317" spans="1:28" ht="15.75" customHeight="1" x14ac:dyDescent="0.3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</row>
    <row r="318" spans="1:28" ht="15.75" customHeight="1" x14ac:dyDescent="0.3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</row>
    <row r="319" spans="1:28" ht="15.75" customHeight="1" x14ac:dyDescent="0.3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</row>
    <row r="320" spans="1:28" ht="15.75" customHeight="1" x14ac:dyDescent="0.3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</row>
    <row r="321" spans="1:28" ht="15.75" customHeight="1" x14ac:dyDescent="0.3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</row>
    <row r="322" spans="1:28" ht="15.75" customHeight="1" x14ac:dyDescent="0.3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</row>
    <row r="323" spans="1:28" ht="15.75" customHeight="1" x14ac:dyDescent="0.3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</row>
    <row r="324" spans="1:28" ht="15.75" customHeight="1" x14ac:dyDescent="0.3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</row>
    <row r="325" spans="1:28" ht="15.75" customHeight="1" x14ac:dyDescent="0.3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</row>
    <row r="326" spans="1:28" ht="15.75" customHeight="1" x14ac:dyDescent="0.3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</row>
    <row r="327" spans="1:28" ht="15.75" customHeight="1" x14ac:dyDescent="0.3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</row>
    <row r="328" spans="1:28" ht="15.75" customHeight="1" x14ac:dyDescent="0.3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</row>
    <row r="329" spans="1:28" ht="15.75" customHeight="1" x14ac:dyDescent="0.3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</row>
    <row r="330" spans="1:28" ht="15.75" customHeight="1" x14ac:dyDescent="0.3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</row>
    <row r="331" spans="1:28" ht="15.75" customHeight="1" x14ac:dyDescent="0.3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</row>
    <row r="332" spans="1:28" ht="15.75" customHeight="1" x14ac:dyDescent="0.3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</row>
    <row r="333" spans="1:28" ht="15.75" customHeight="1" x14ac:dyDescent="0.3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</row>
    <row r="334" spans="1:28" ht="15.75" customHeight="1" x14ac:dyDescent="0.3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</row>
    <row r="335" spans="1:28" ht="15.75" customHeight="1" x14ac:dyDescent="0.3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</row>
    <row r="336" spans="1:28" ht="15.75" customHeight="1" x14ac:dyDescent="0.3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</row>
    <row r="337" spans="1:28" ht="15.75" customHeight="1" x14ac:dyDescent="0.3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</row>
    <row r="338" spans="1:28" ht="15.75" customHeight="1" x14ac:dyDescent="0.3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</row>
    <row r="339" spans="1:28" ht="15.75" customHeight="1" x14ac:dyDescent="0.3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</row>
    <row r="340" spans="1:28" ht="15.75" customHeight="1" x14ac:dyDescent="0.3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</row>
    <row r="341" spans="1:28" ht="15.75" customHeight="1" x14ac:dyDescent="0.3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</row>
    <row r="342" spans="1:28" ht="15.75" customHeight="1" x14ac:dyDescent="0.3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</row>
    <row r="343" spans="1:28" ht="15.75" customHeight="1" x14ac:dyDescent="0.3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</row>
    <row r="344" spans="1:28" ht="15.75" customHeight="1" x14ac:dyDescent="0.3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</row>
    <row r="345" spans="1:28" ht="15.75" customHeight="1" x14ac:dyDescent="0.3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</row>
    <row r="346" spans="1:28" ht="15.75" customHeight="1" x14ac:dyDescent="0.3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</row>
    <row r="347" spans="1:28" ht="15.75" customHeight="1" x14ac:dyDescent="0.3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</row>
    <row r="348" spans="1:28" ht="15.75" customHeight="1" x14ac:dyDescent="0.3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</row>
    <row r="349" spans="1:28" ht="15.75" customHeight="1" x14ac:dyDescent="0.3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</row>
    <row r="350" spans="1:28" ht="15.75" customHeight="1" x14ac:dyDescent="0.3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</row>
    <row r="351" spans="1:28" ht="15.75" customHeight="1" x14ac:dyDescent="0.3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</row>
    <row r="352" spans="1:28" ht="15.75" customHeight="1" x14ac:dyDescent="0.3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</row>
    <row r="353" spans="1:28" ht="15.75" customHeight="1" x14ac:dyDescent="0.3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</row>
    <row r="354" spans="1:28" ht="15.75" customHeight="1" x14ac:dyDescent="0.3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</row>
    <row r="355" spans="1:28" ht="15.75" customHeight="1" x14ac:dyDescent="0.3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</row>
    <row r="356" spans="1:28" ht="15.75" customHeight="1" x14ac:dyDescent="0.3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</row>
    <row r="357" spans="1:28" ht="15.75" customHeight="1" x14ac:dyDescent="0.3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</row>
    <row r="358" spans="1:28" ht="15.75" customHeight="1" x14ac:dyDescent="0.3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</row>
    <row r="359" spans="1:28" ht="15.75" customHeight="1" x14ac:dyDescent="0.3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</row>
    <row r="360" spans="1:28" ht="15.75" customHeight="1" x14ac:dyDescent="0.3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</row>
    <row r="361" spans="1:28" ht="15.75" customHeight="1" x14ac:dyDescent="0.3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</row>
    <row r="362" spans="1:28" ht="15.75" customHeight="1" x14ac:dyDescent="0.3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</row>
    <row r="363" spans="1:28" ht="15.75" customHeight="1" x14ac:dyDescent="0.3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</row>
    <row r="364" spans="1:28" ht="15.75" customHeight="1" x14ac:dyDescent="0.3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</row>
    <row r="365" spans="1:28" ht="15.75" customHeight="1" x14ac:dyDescent="0.3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</row>
    <row r="366" spans="1:28" ht="15.75" customHeight="1" x14ac:dyDescent="0.3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</row>
    <row r="367" spans="1:28" ht="15.75" customHeight="1" x14ac:dyDescent="0.3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</row>
    <row r="368" spans="1:28" ht="15.75" customHeight="1" x14ac:dyDescent="0.3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</row>
    <row r="369" spans="1:28" ht="15.75" customHeight="1" x14ac:dyDescent="0.3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</row>
    <row r="370" spans="1:28" ht="15.75" customHeight="1" x14ac:dyDescent="0.3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</row>
    <row r="371" spans="1:28" ht="15.75" customHeight="1" x14ac:dyDescent="0.3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</row>
    <row r="372" spans="1:28" ht="15.75" customHeight="1" x14ac:dyDescent="0.3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</row>
    <row r="373" spans="1:28" ht="15.75" customHeight="1" x14ac:dyDescent="0.3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</row>
    <row r="374" spans="1:28" ht="15.75" customHeight="1" x14ac:dyDescent="0.3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</row>
    <row r="375" spans="1:28" ht="15.75" customHeight="1" x14ac:dyDescent="0.3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</row>
    <row r="376" spans="1:28" ht="15.75" customHeight="1" x14ac:dyDescent="0.3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</row>
    <row r="377" spans="1:28" ht="15.75" customHeight="1" x14ac:dyDescent="0.3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</row>
    <row r="378" spans="1:28" ht="15.75" customHeight="1" x14ac:dyDescent="0.3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</row>
    <row r="379" spans="1:28" ht="15.75" customHeight="1" x14ac:dyDescent="0.3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</row>
    <row r="380" spans="1:28" ht="15.75" customHeight="1" x14ac:dyDescent="0.3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</row>
    <row r="381" spans="1:28" ht="15.75" customHeight="1" x14ac:dyDescent="0.3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</row>
    <row r="382" spans="1:28" ht="15.75" customHeight="1" x14ac:dyDescent="0.3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</row>
    <row r="383" spans="1:28" ht="15.75" customHeight="1" x14ac:dyDescent="0.3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</row>
    <row r="384" spans="1:28" ht="15.75" customHeight="1" x14ac:dyDescent="0.3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</row>
    <row r="385" spans="1:28" ht="15.75" customHeight="1" x14ac:dyDescent="0.3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</row>
    <row r="386" spans="1:28" ht="15.75" customHeight="1" x14ac:dyDescent="0.3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</row>
    <row r="387" spans="1:28" ht="15.75" customHeight="1" x14ac:dyDescent="0.3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</row>
    <row r="388" spans="1:28" ht="15.75" customHeight="1" x14ac:dyDescent="0.3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</row>
    <row r="389" spans="1:28" ht="15.75" customHeight="1" x14ac:dyDescent="0.3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</row>
    <row r="390" spans="1:28" ht="15.75" customHeight="1" x14ac:dyDescent="0.3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</row>
    <row r="391" spans="1:28" ht="15.75" customHeight="1" x14ac:dyDescent="0.3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</row>
    <row r="392" spans="1:28" ht="15.75" customHeight="1" x14ac:dyDescent="0.3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</row>
    <row r="393" spans="1:28" ht="15.75" customHeight="1" x14ac:dyDescent="0.3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</row>
    <row r="394" spans="1:28" ht="15.75" customHeight="1" x14ac:dyDescent="0.3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</row>
    <row r="395" spans="1:28" ht="15.75" customHeight="1" x14ac:dyDescent="0.3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</row>
    <row r="396" spans="1:28" ht="15.75" customHeight="1" x14ac:dyDescent="0.3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</row>
    <row r="397" spans="1:28" ht="15.75" customHeight="1" x14ac:dyDescent="0.3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</row>
    <row r="398" spans="1:28" ht="15.75" customHeight="1" x14ac:dyDescent="0.3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</row>
    <row r="399" spans="1:28" ht="15.75" customHeight="1" x14ac:dyDescent="0.3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</row>
    <row r="400" spans="1:28" ht="15.75" customHeight="1" x14ac:dyDescent="0.3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</row>
    <row r="401" spans="1:28" ht="15.75" customHeight="1" x14ac:dyDescent="0.3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</row>
    <row r="402" spans="1:28" ht="15.75" customHeight="1" x14ac:dyDescent="0.3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</row>
    <row r="403" spans="1:28" ht="15.75" customHeight="1" x14ac:dyDescent="0.3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</row>
    <row r="404" spans="1:28" ht="15.75" customHeight="1" x14ac:dyDescent="0.3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</row>
    <row r="405" spans="1:28" ht="15.75" customHeight="1" x14ac:dyDescent="0.3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</row>
    <row r="406" spans="1:28" ht="15.75" customHeight="1" x14ac:dyDescent="0.3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</row>
    <row r="407" spans="1:28" ht="15.75" customHeight="1" x14ac:dyDescent="0.3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</row>
    <row r="408" spans="1:28" ht="15.75" customHeight="1" x14ac:dyDescent="0.3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</row>
    <row r="409" spans="1:28" ht="15.75" customHeight="1" x14ac:dyDescent="0.3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</row>
    <row r="410" spans="1:28" ht="15.75" customHeight="1" x14ac:dyDescent="0.3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</row>
    <row r="411" spans="1:28" ht="15.75" customHeight="1" x14ac:dyDescent="0.3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</row>
    <row r="412" spans="1:28" ht="15.75" customHeight="1" x14ac:dyDescent="0.3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</row>
    <row r="413" spans="1:28" ht="15.75" customHeight="1" x14ac:dyDescent="0.3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</row>
    <row r="414" spans="1:28" ht="15.75" customHeight="1" x14ac:dyDescent="0.3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</row>
    <row r="415" spans="1:28" ht="15.75" customHeight="1" x14ac:dyDescent="0.3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</row>
    <row r="416" spans="1:28" ht="15.75" customHeight="1" x14ac:dyDescent="0.3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</row>
    <row r="417" spans="1:28" ht="15.75" customHeight="1" x14ac:dyDescent="0.3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</row>
    <row r="418" spans="1:28" ht="15.75" customHeight="1" x14ac:dyDescent="0.3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</row>
    <row r="419" spans="1:28" ht="15.75" customHeight="1" x14ac:dyDescent="0.3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</row>
    <row r="420" spans="1:28" ht="15.75" customHeight="1" x14ac:dyDescent="0.3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</row>
    <row r="421" spans="1:28" ht="15.75" customHeight="1" x14ac:dyDescent="0.3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</row>
    <row r="422" spans="1:28" ht="15.75" customHeight="1" x14ac:dyDescent="0.3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</row>
    <row r="423" spans="1:28" ht="15.75" customHeight="1" x14ac:dyDescent="0.3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</row>
    <row r="424" spans="1:28" ht="15.75" customHeight="1" x14ac:dyDescent="0.3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</row>
    <row r="425" spans="1:28" ht="15.75" customHeight="1" x14ac:dyDescent="0.3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</row>
    <row r="426" spans="1:28" ht="15.75" customHeight="1" x14ac:dyDescent="0.3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</row>
    <row r="427" spans="1:28" ht="15.75" customHeight="1" x14ac:dyDescent="0.3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</row>
    <row r="428" spans="1:28" ht="15.75" customHeight="1" x14ac:dyDescent="0.3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</row>
    <row r="429" spans="1:28" ht="15.75" customHeight="1" x14ac:dyDescent="0.3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</row>
    <row r="430" spans="1:28" ht="15.75" customHeight="1" x14ac:dyDescent="0.3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</row>
    <row r="431" spans="1:28" ht="15.75" customHeight="1" x14ac:dyDescent="0.3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</row>
    <row r="432" spans="1:28" ht="15.75" customHeight="1" x14ac:dyDescent="0.3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</row>
    <row r="433" spans="1:28" ht="15.75" customHeight="1" x14ac:dyDescent="0.3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</row>
    <row r="434" spans="1:28" ht="15.75" customHeight="1" x14ac:dyDescent="0.3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</row>
    <row r="435" spans="1:28" ht="15.75" customHeight="1" x14ac:dyDescent="0.3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</row>
    <row r="436" spans="1:28" ht="15.75" customHeight="1" x14ac:dyDescent="0.3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</row>
    <row r="437" spans="1:28" ht="15.75" customHeight="1" x14ac:dyDescent="0.3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</row>
    <row r="438" spans="1:28" ht="15.75" customHeight="1" x14ac:dyDescent="0.3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</row>
    <row r="439" spans="1:28" ht="15.75" customHeight="1" x14ac:dyDescent="0.3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</row>
    <row r="440" spans="1:28" ht="15.75" customHeight="1" x14ac:dyDescent="0.3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</row>
    <row r="441" spans="1:28" ht="15.75" customHeight="1" x14ac:dyDescent="0.3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</row>
    <row r="442" spans="1:28" ht="15.75" customHeight="1" x14ac:dyDescent="0.3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</row>
    <row r="443" spans="1:28" ht="15.75" customHeight="1" x14ac:dyDescent="0.3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</row>
    <row r="444" spans="1:28" ht="15.75" customHeight="1" x14ac:dyDescent="0.3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</row>
    <row r="445" spans="1:28" ht="15.75" customHeight="1" x14ac:dyDescent="0.3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</row>
    <row r="446" spans="1:28" ht="15.75" customHeight="1" x14ac:dyDescent="0.3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</row>
    <row r="447" spans="1:28" ht="15.75" customHeight="1" x14ac:dyDescent="0.3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</row>
    <row r="448" spans="1:28" ht="15.75" customHeight="1" x14ac:dyDescent="0.3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</row>
    <row r="449" spans="1:28" ht="15.75" customHeight="1" x14ac:dyDescent="0.3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</row>
    <row r="450" spans="1:28" ht="15.75" customHeight="1" x14ac:dyDescent="0.3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</row>
    <row r="451" spans="1:28" ht="15.75" customHeight="1" x14ac:dyDescent="0.3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</row>
    <row r="452" spans="1:28" ht="15.75" customHeight="1" x14ac:dyDescent="0.3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</row>
    <row r="453" spans="1:28" ht="15.75" customHeight="1" x14ac:dyDescent="0.3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</row>
    <row r="454" spans="1:28" ht="15.75" customHeight="1" x14ac:dyDescent="0.3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</row>
    <row r="455" spans="1:28" ht="15.75" customHeight="1" x14ac:dyDescent="0.3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</row>
    <row r="456" spans="1:28" ht="15.75" customHeight="1" x14ac:dyDescent="0.3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</row>
    <row r="457" spans="1:28" ht="15.75" customHeight="1" x14ac:dyDescent="0.3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</row>
    <row r="458" spans="1:28" ht="15.75" customHeight="1" x14ac:dyDescent="0.3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</row>
    <row r="459" spans="1:28" ht="15.75" customHeight="1" x14ac:dyDescent="0.3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</row>
    <row r="460" spans="1:28" ht="15.75" customHeight="1" x14ac:dyDescent="0.3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</row>
    <row r="461" spans="1:28" ht="15.75" customHeight="1" x14ac:dyDescent="0.3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</row>
    <row r="462" spans="1:28" ht="15.75" customHeight="1" x14ac:dyDescent="0.3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</row>
    <row r="463" spans="1:28" ht="15.75" customHeight="1" x14ac:dyDescent="0.3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</row>
    <row r="464" spans="1:28" ht="15.75" customHeight="1" x14ac:dyDescent="0.3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</row>
    <row r="465" spans="1:28" ht="15.75" customHeight="1" x14ac:dyDescent="0.3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</row>
    <row r="466" spans="1:28" ht="15.75" customHeight="1" x14ac:dyDescent="0.3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</row>
    <row r="467" spans="1:28" ht="15.75" customHeight="1" x14ac:dyDescent="0.3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</row>
    <row r="468" spans="1:28" ht="15.75" customHeight="1" x14ac:dyDescent="0.3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</row>
    <row r="469" spans="1:28" ht="15.75" customHeight="1" x14ac:dyDescent="0.3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</row>
    <row r="470" spans="1:28" ht="15.75" customHeight="1" x14ac:dyDescent="0.3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</row>
    <row r="471" spans="1:28" ht="15.75" customHeight="1" x14ac:dyDescent="0.3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</row>
    <row r="472" spans="1:28" ht="15.75" customHeight="1" x14ac:dyDescent="0.3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</row>
    <row r="473" spans="1:28" ht="15.75" customHeight="1" x14ac:dyDescent="0.3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</row>
    <row r="474" spans="1:28" ht="15.75" customHeight="1" x14ac:dyDescent="0.3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</row>
    <row r="475" spans="1:28" ht="15.75" customHeight="1" x14ac:dyDescent="0.3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</row>
    <row r="476" spans="1:28" ht="15.75" customHeight="1" x14ac:dyDescent="0.3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</row>
    <row r="477" spans="1:28" ht="15.75" customHeight="1" x14ac:dyDescent="0.3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</row>
    <row r="478" spans="1:28" ht="15.75" customHeight="1" x14ac:dyDescent="0.3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</row>
    <row r="479" spans="1:28" ht="15.75" customHeight="1" x14ac:dyDescent="0.3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</row>
    <row r="480" spans="1:28" ht="15.75" customHeight="1" x14ac:dyDescent="0.3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</row>
    <row r="481" spans="1:28" ht="15.75" customHeight="1" x14ac:dyDescent="0.3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</row>
    <row r="482" spans="1:28" ht="15.75" customHeight="1" x14ac:dyDescent="0.3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</row>
    <row r="483" spans="1:28" ht="15.75" customHeight="1" x14ac:dyDescent="0.3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</row>
    <row r="484" spans="1:28" ht="15.75" customHeight="1" x14ac:dyDescent="0.3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</row>
    <row r="485" spans="1:28" ht="15.75" customHeight="1" x14ac:dyDescent="0.3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</row>
    <row r="486" spans="1:28" ht="15.75" customHeight="1" x14ac:dyDescent="0.3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</row>
    <row r="487" spans="1:28" ht="15.75" customHeight="1" x14ac:dyDescent="0.3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</row>
    <row r="488" spans="1:28" ht="15.75" customHeight="1" x14ac:dyDescent="0.3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</row>
    <row r="489" spans="1:28" ht="15.75" customHeight="1" x14ac:dyDescent="0.3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</row>
    <row r="490" spans="1:28" ht="15.75" customHeight="1" x14ac:dyDescent="0.3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</row>
    <row r="491" spans="1:28" ht="15.75" customHeight="1" x14ac:dyDescent="0.3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</row>
    <row r="492" spans="1:28" ht="15.75" customHeight="1" x14ac:dyDescent="0.3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</row>
    <row r="493" spans="1:28" ht="15.75" customHeight="1" x14ac:dyDescent="0.3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</row>
    <row r="494" spans="1:28" ht="15.75" customHeight="1" x14ac:dyDescent="0.3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</row>
    <row r="495" spans="1:28" ht="15.75" customHeight="1" x14ac:dyDescent="0.3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</row>
    <row r="496" spans="1:28" ht="15.75" customHeight="1" x14ac:dyDescent="0.3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</row>
    <row r="497" spans="1:28" ht="15.75" customHeight="1" x14ac:dyDescent="0.3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</row>
    <row r="498" spans="1:28" ht="15.75" customHeight="1" x14ac:dyDescent="0.3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</row>
    <row r="499" spans="1:28" ht="15.75" customHeight="1" x14ac:dyDescent="0.3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</row>
    <row r="500" spans="1:28" ht="15.75" customHeight="1" x14ac:dyDescent="0.3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</row>
    <row r="501" spans="1:28" ht="15.75" customHeight="1" x14ac:dyDescent="0.3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</row>
    <row r="502" spans="1:28" ht="15.75" customHeight="1" x14ac:dyDescent="0.3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</row>
    <row r="503" spans="1:28" ht="15.75" customHeight="1" x14ac:dyDescent="0.3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</row>
    <row r="504" spans="1:28" ht="15.75" customHeight="1" x14ac:dyDescent="0.3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</row>
    <row r="505" spans="1:28" ht="15.75" customHeight="1" x14ac:dyDescent="0.3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</row>
    <row r="506" spans="1:28" ht="15.75" customHeight="1" x14ac:dyDescent="0.3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</row>
    <row r="507" spans="1:28" ht="15.75" customHeight="1" x14ac:dyDescent="0.3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</row>
    <row r="508" spans="1:28" ht="15.75" customHeight="1" x14ac:dyDescent="0.3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</row>
    <row r="509" spans="1:28" ht="15.75" customHeight="1" x14ac:dyDescent="0.3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</row>
    <row r="510" spans="1:28" ht="15.75" customHeight="1" x14ac:dyDescent="0.3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</row>
    <row r="511" spans="1:28" ht="15.75" customHeight="1" x14ac:dyDescent="0.3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</row>
    <row r="512" spans="1:28" ht="15.75" customHeight="1" x14ac:dyDescent="0.3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</row>
    <row r="513" spans="1:28" ht="15.75" customHeight="1" x14ac:dyDescent="0.3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</row>
    <row r="514" spans="1:28" ht="15.75" customHeight="1" x14ac:dyDescent="0.3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</row>
    <row r="515" spans="1:28" ht="15.75" customHeight="1" x14ac:dyDescent="0.3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</row>
    <row r="516" spans="1:28" ht="15.75" customHeight="1" x14ac:dyDescent="0.3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</row>
    <row r="517" spans="1:28" ht="15.75" customHeight="1" x14ac:dyDescent="0.3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</row>
    <row r="518" spans="1:28" ht="15.75" customHeight="1" x14ac:dyDescent="0.3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</row>
    <row r="519" spans="1:28" ht="15.75" customHeight="1" x14ac:dyDescent="0.3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</row>
    <row r="520" spans="1:28" ht="15.75" customHeight="1" x14ac:dyDescent="0.3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</row>
    <row r="521" spans="1:28" ht="15.75" customHeight="1" x14ac:dyDescent="0.3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</row>
    <row r="522" spans="1:28" ht="15.75" customHeight="1" x14ac:dyDescent="0.3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</row>
    <row r="523" spans="1:28" ht="15.75" customHeight="1" x14ac:dyDescent="0.3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</row>
    <row r="524" spans="1:28" ht="15.75" customHeight="1" x14ac:dyDescent="0.3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</row>
    <row r="525" spans="1:28" ht="15.75" customHeight="1" x14ac:dyDescent="0.3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</row>
    <row r="526" spans="1:28" ht="15.75" customHeight="1" x14ac:dyDescent="0.3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</row>
    <row r="527" spans="1:28" ht="15.75" customHeight="1" x14ac:dyDescent="0.3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</row>
    <row r="528" spans="1:28" ht="15.75" customHeight="1" x14ac:dyDescent="0.3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</row>
    <row r="529" spans="1:28" ht="15.75" customHeight="1" x14ac:dyDescent="0.3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</row>
    <row r="530" spans="1:28" ht="15.75" customHeight="1" x14ac:dyDescent="0.3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</row>
    <row r="531" spans="1:28" ht="15.75" customHeight="1" x14ac:dyDescent="0.3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</row>
    <row r="532" spans="1:28" ht="15.75" customHeight="1" x14ac:dyDescent="0.3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</row>
    <row r="533" spans="1:28" ht="15.75" customHeight="1" x14ac:dyDescent="0.3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</row>
    <row r="534" spans="1:28" ht="15.75" customHeight="1" x14ac:dyDescent="0.3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</row>
    <row r="535" spans="1:28" ht="15.75" customHeight="1" x14ac:dyDescent="0.3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</row>
    <row r="536" spans="1:28" ht="15.75" customHeight="1" x14ac:dyDescent="0.3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</row>
    <row r="537" spans="1:28" ht="15.75" customHeight="1" x14ac:dyDescent="0.3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</row>
    <row r="538" spans="1:28" ht="15.75" customHeight="1" x14ac:dyDescent="0.3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</row>
    <row r="539" spans="1:28" ht="15.75" customHeight="1" x14ac:dyDescent="0.3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</row>
    <row r="540" spans="1:28" ht="15.75" customHeight="1" x14ac:dyDescent="0.3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</row>
    <row r="541" spans="1:28" ht="15.75" customHeight="1" x14ac:dyDescent="0.3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</row>
    <row r="542" spans="1:28" ht="15.75" customHeight="1" x14ac:dyDescent="0.3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</row>
    <row r="543" spans="1:28" ht="15.75" customHeight="1" x14ac:dyDescent="0.3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</row>
    <row r="544" spans="1:28" ht="15.75" customHeight="1" x14ac:dyDescent="0.3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</row>
    <row r="545" spans="1:28" ht="15.75" customHeight="1" x14ac:dyDescent="0.3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</row>
    <row r="546" spans="1:28" ht="15.75" customHeight="1" x14ac:dyDescent="0.3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</row>
    <row r="547" spans="1:28" ht="15.75" customHeight="1" x14ac:dyDescent="0.3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</row>
    <row r="548" spans="1:28" ht="15.75" customHeight="1" x14ac:dyDescent="0.3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</row>
    <row r="549" spans="1:28" ht="15.75" customHeight="1" x14ac:dyDescent="0.3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</row>
    <row r="550" spans="1:28" ht="15.75" customHeight="1" x14ac:dyDescent="0.3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</row>
    <row r="551" spans="1:28" ht="15.75" customHeight="1" x14ac:dyDescent="0.3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</row>
    <row r="552" spans="1:28" ht="15.75" customHeight="1" x14ac:dyDescent="0.3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</row>
    <row r="553" spans="1:28" ht="15.75" customHeight="1" x14ac:dyDescent="0.3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</row>
    <row r="554" spans="1:28" ht="15.75" customHeight="1" x14ac:dyDescent="0.3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</row>
    <row r="555" spans="1:28" ht="15.75" customHeight="1" x14ac:dyDescent="0.3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</row>
    <row r="556" spans="1:28" ht="15.75" customHeight="1" x14ac:dyDescent="0.3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</row>
    <row r="557" spans="1:28" ht="15.75" customHeight="1" x14ac:dyDescent="0.3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</row>
    <row r="558" spans="1:28" ht="15.75" customHeight="1" x14ac:dyDescent="0.3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</row>
    <row r="559" spans="1:28" ht="15.75" customHeight="1" x14ac:dyDescent="0.3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</row>
    <row r="560" spans="1:28" ht="15.75" customHeight="1" x14ac:dyDescent="0.3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</row>
    <row r="561" spans="1:28" ht="15.75" customHeight="1" x14ac:dyDescent="0.3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</row>
    <row r="562" spans="1:28" ht="15.75" customHeight="1" x14ac:dyDescent="0.3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</row>
    <row r="563" spans="1:28" ht="15.75" customHeight="1" x14ac:dyDescent="0.3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</row>
    <row r="564" spans="1:28" ht="15.75" customHeight="1" x14ac:dyDescent="0.3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</row>
    <row r="565" spans="1:28" ht="15.75" customHeight="1" x14ac:dyDescent="0.3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</row>
    <row r="566" spans="1:28" ht="15.75" customHeight="1" x14ac:dyDescent="0.3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</row>
    <row r="567" spans="1:28" ht="15.75" customHeight="1" x14ac:dyDescent="0.3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</row>
    <row r="568" spans="1:28" ht="15.75" customHeight="1" x14ac:dyDescent="0.3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</row>
    <row r="569" spans="1:28" ht="15.75" customHeight="1" x14ac:dyDescent="0.3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</row>
    <row r="570" spans="1:28" ht="15.75" customHeight="1" x14ac:dyDescent="0.3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</row>
    <row r="571" spans="1:28" ht="15.75" customHeight="1" x14ac:dyDescent="0.3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</row>
    <row r="572" spans="1:28" ht="15.75" customHeight="1" x14ac:dyDescent="0.3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</row>
    <row r="573" spans="1:28" ht="15.75" customHeight="1" x14ac:dyDescent="0.3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</row>
    <row r="574" spans="1:28" ht="15.75" customHeight="1" x14ac:dyDescent="0.3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</row>
    <row r="575" spans="1:28" ht="15.75" customHeight="1" x14ac:dyDescent="0.3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</row>
    <row r="576" spans="1:28" ht="15.75" customHeight="1" x14ac:dyDescent="0.3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</row>
    <row r="577" spans="1:28" ht="15.75" customHeight="1" x14ac:dyDescent="0.3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</row>
    <row r="578" spans="1:28" ht="15.75" customHeight="1" x14ac:dyDescent="0.3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</row>
    <row r="579" spans="1:28" ht="15.75" customHeight="1" x14ac:dyDescent="0.3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</row>
    <row r="580" spans="1:28" ht="15.75" customHeight="1" x14ac:dyDescent="0.3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</row>
    <row r="581" spans="1:28" ht="15.75" customHeight="1" x14ac:dyDescent="0.3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</row>
    <row r="582" spans="1:28" ht="15.75" customHeight="1" x14ac:dyDescent="0.3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</row>
    <row r="583" spans="1:28" ht="15.75" customHeight="1" x14ac:dyDescent="0.3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</row>
    <row r="584" spans="1:28" ht="15.75" customHeight="1" x14ac:dyDescent="0.3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</row>
    <row r="585" spans="1:28" ht="15.75" customHeight="1" x14ac:dyDescent="0.3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</row>
    <row r="586" spans="1:28" ht="15.75" customHeight="1" x14ac:dyDescent="0.3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</row>
    <row r="587" spans="1:28" ht="15.75" customHeight="1" x14ac:dyDescent="0.3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</row>
    <row r="588" spans="1:28" ht="15.75" customHeight="1" x14ac:dyDescent="0.3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</row>
    <row r="589" spans="1:28" ht="15.75" customHeight="1" x14ac:dyDescent="0.3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</row>
    <row r="590" spans="1:28" ht="15.75" customHeight="1" x14ac:dyDescent="0.3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</row>
    <row r="591" spans="1:28" ht="15.75" customHeight="1" x14ac:dyDescent="0.3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</row>
    <row r="592" spans="1:28" ht="15.75" customHeight="1" x14ac:dyDescent="0.3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</row>
    <row r="593" spans="1:28" ht="15.75" customHeight="1" x14ac:dyDescent="0.3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</row>
    <row r="594" spans="1:28" ht="15.75" customHeight="1" x14ac:dyDescent="0.3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</row>
    <row r="595" spans="1:28" ht="15.75" customHeight="1" x14ac:dyDescent="0.3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</row>
    <row r="596" spans="1:28" ht="15.75" customHeight="1" x14ac:dyDescent="0.3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</row>
    <row r="597" spans="1:28" ht="15.75" customHeight="1" x14ac:dyDescent="0.3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</row>
    <row r="598" spans="1:28" ht="15.75" customHeight="1" x14ac:dyDescent="0.3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</row>
    <row r="599" spans="1:28" ht="15.75" customHeight="1" x14ac:dyDescent="0.3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</row>
    <row r="600" spans="1:28" ht="15.75" customHeight="1" x14ac:dyDescent="0.3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</row>
    <row r="601" spans="1:28" ht="15.75" customHeight="1" x14ac:dyDescent="0.3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</row>
    <row r="602" spans="1:28" ht="15.75" customHeight="1" x14ac:dyDescent="0.3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</row>
    <row r="603" spans="1:28" ht="15.75" customHeight="1" x14ac:dyDescent="0.3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</row>
    <row r="604" spans="1:28" ht="15.75" customHeight="1" x14ac:dyDescent="0.3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</row>
    <row r="605" spans="1:28" ht="15.75" customHeight="1" x14ac:dyDescent="0.3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</row>
    <row r="606" spans="1:28" ht="15.75" customHeight="1" x14ac:dyDescent="0.3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</row>
    <row r="607" spans="1:28" ht="15.75" customHeight="1" x14ac:dyDescent="0.3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</row>
    <row r="608" spans="1:28" ht="15.75" customHeight="1" x14ac:dyDescent="0.3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</row>
    <row r="609" spans="1:28" ht="15.75" customHeight="1" x14ac:dyDescent="0.3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</row>
    <row r="610" spans="1:28" ht="15.75" customHeight="1" x14ac:dyDescent="0.3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</row>
    <row r="611" spans="1:28" ht="15.75" customHeight="1" x14ac:dyDescent="0.3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</row>
    <row r="612" spans="1:28" ht="15.75" customHeight="1" x14ac:dyDescent="0.3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</row>
    <row r="613" spans="1:28" ht="15.75" customHeight="1" x14ac:dyDescent="0.3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</row>
    <row r="614" spans="1:28" ht="15.75" customHeight="1" x14ac:dyDescent="0.3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</row>
    <row r="615" spans="1:28" ht="15.75" customHeight="1" x14ac:dyDescent="0.3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</row>
    <row r="616" spans="1:28" ht="15.75" customHeight="1" x14ac:dyDescent="0.3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</row>
    <row r="617" spans="1:28" ht="15.75" customHeight="1" x14ac:dyDescent="0.3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</row>
    <row r="618" spans="1:28" ht="15.75" customHeight="1" x14ac:dyDescent="0.3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</row>
    <row r="619" spans="1:28" ht="15.75" customHeight="1" x14ac:dyDescent="0.3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</row>
    <row r="620" spans="1:28" ht="15.75" customHeight="1" x14ac:dyDescent="0.3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</row>
    <row r="621" spans="1:28" ht="15.75" customHeight="1" x14ac:dyDescent="0.3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</row>
    <row r="622" spans="1:28" ht="15.75" customHeight="1" x14ac:dyDescent="0.3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</row>
    <row r="623" spans="1:28" ht="15.75" customHeight="1" x14ac:dyDescent="0.3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</row>
    <row r="624" spans="1:28" ht="15.75" customHeight="1" x14ac:dyDescent="0.3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</row>
    <row r="625" spans="1:28" ht="15.75" customHeight="1" x14ac:dyDescent="0.3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</row>
    <row r="626" spans="1:28" ht="15.75" customHeight="1" x14ac:dyDescent="0.3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</row>
    <row r="627" spans="1:28" ht="15.75" customHeight="1" x14ac:dyDescent="0.3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</row>
    <row r="628" spans="1:28" ht="15.75" customHeight="1" x14ac:dyDescent="0.3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</row>
    <row r="629" spans="1:28" ht="15.75" customHeight="1" x14ac:dyDescent="0.3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</row>
    <row r="630" spans="1:28" ht="15.75" customHeight="1" x14ac:dyDescent="0.3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</row>
    <row r="631" spans="1:28" ht="15.75" customHeight="1" x14ac:dyDescent="0.3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</row>
    <row r="632" spans="1:28" ht="15.75" customHeight="1" x14ac:dyDescent="0.3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</row>
    <row r="633" spans="1:28" ht="15.75" customHeight="1" x14ac:dyDescent="0.3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</row>
    <row r="634" spans="1:28" ht="15.75" customHeight="1" x14ac:dyDescent="0.3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</row>
    <row r="635" spans="1:28" ht="15.75" customHeight="1" x14ac:dyDescent="0.3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</row>
    <row r="636" spans="1:28" ht="15.75" customHeight="1" x14ac:dyDescent="0.3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  <c r="AA636" s="142"/>
      <c r="AB636" s="142"/>
    </row>
    <row r="637" spans="1:28" ht="15.75" customHeight="1" x14ac:dyDescent="0.3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</row>
    <row r="638" spans="1:28" ht="15.75" customHeight="1" x14ac:dyDescent="0.3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</row>
    <row r="639" spans="1:28" ht="15.75" customHeight="1" x14ac:dyDescent="0.3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</row>
    <row r="640" spans="1:28" ht="15.75" customHeight="1" x14ac:dyDescent="0.3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</row>
    <row r="641" spans="1:28" ht="15.75" customHeight="1" x14ac:dyDescent="0.3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</row>
    <row r="642" spans="1:28" ht="15.75" customHeight="1" x14ac:dyDescent="0.3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</row>
    <row r="643" spans="1:28" ht="15.75" customHeight="1" x14ac:dyDescent="0.3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</row>
    <row r="644" spans="1:28" ht="15.75" customHeight="1" x14ac:dyDescent="0.3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</row>
    <row r="645" spans="1:28" ht="15.75" customHeight="1" x14ac:dyDescent="0.3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</row>
    <row r="646" spans="1:28" ht="15.75" customHeight="1" x14ac:dyDescent="0.3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</row>
    <row r="647" spans="1:28" ht="15.75" customHeight="1" x14ac:dyDescent="0.3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</row>
    <row r="648" spans="1:28" ht="15.75" customHeight="1" x14ac:dyDescent="0.3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</row>
    <row r="649" spans="1:28" ht="15.75" customHeight="1" x14ac:dyDescent="0.3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</row>
    <row r="650" spans="1:28" ht="15.75" customHeight="1" x14ac:dyDescent="0.3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</row>
    <row r="651" spans="1:28" ht="15.75" customHeight="1" x14ac:dyDescent="0.3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</row>
    <row r="652" spans="1:28" ht="15.75" customHeight="1" x14ac:dyDescent="0.3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</row>
    <row r="653" spans="1:28" ht="15.75" customHeight="1" x14ac:dyDescent="0.3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</row>
    <row r="654" spans="1:28" ht="15.75" customHeight="1" x14ac:dyDescent="0.3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</row>
    <row r="655" spans="1:28" ht="15.75" customHeight="1" x14ac:dyDescent="0.3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</row>
    <row r="656" spans="1:28" ht="15.75" customHeight="1" x14ac:dyDescent="0.3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</row>
    <row r="657" spans="1:28" ht="15.75" customHeight="1" x14ac:dyDescent="0.3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</row>
    <row r="658" spans="1:28" ht="15.75" customHeight="1" x14ac:dyDescent="0.3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</row>
    <row r="659" spans="1:28" ht="15.75" customHeight="1" x14ac:dyDescent="0.3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</row>
    <row r="660" spans="1:28" ht="15.75" customHeight="1" x14ac:dyDescent="0.3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</row>
    <row r="661" spans="1:28" ht="15.75" customHeight="1" x14ac:dyDescent="0.3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</row>
    <row r="662" spans="1:28" ht="15.75" customHeight="1" x14ac:dyDescent="0.3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  <c r="AA662" s="142"/>
      <c r="AB662" s="142"/>
    </row>
    <row r="663" spans="1:28" ht="15.75" customHeight="1" x14ac:dyDescent="0.3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</row>
    <row r="664" spans="1:28" ht="15.75" customHeight="1" x14ac:dyDescent="0.3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</row>
    <row r="665" spans="1:28" ht="15.75" customHeight="1" x14ac:dyDescent="0.3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</row>
    <row r="666" spans="1:28" ht="15.75" customHeight="1" x14ac:dyDescent="0.3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</row>
    <row r="667" spans="1:28" ht="15.75" customHeight="1" x14ac:dyDescent="0.3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</row>
    <row r="668" spans="1:28" ht="15.75" customHeight="1" x14ac:dyDescent="0.3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</row>
    <row r="669" spans="1:28" ht="15.75" customHeight="1" x14ac:dyDescent="0.3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</row>
    <row r="670" spans="1:28" ht="15.75" customHeight="1" x14ac:dyDescent="0.3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</row>
    <row r="671" spans="1:28" ht="15.75" customHeight="1" x14ac:dyDescent="0.3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</row>
    <row r="672" spans="1:28" ht="15.75" customHeight="1" x14ac:dyDescent="0.3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</row>
    <row r="673" spans="1:28" ht="15.75" customHeight="1" x14ac:dyDescent="0.3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</row>
    <row r="674" spans="1:28" ht="15.75" customHeight="1" x14ac:dyDescent="0.3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</row>
    <row r="675" spans="1:28" ht="15.75" customHeight="1" x14ac:dyDescent="0.3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</row>
    <row r="676" spans="1:28" ht="15.75" customHeight="1" x14ac:dyDescent="0.3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</row>
    <row r="677" spans="1:28" ht="15.75" customHeight="1" x14ac:dyDescent="0.3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</row>
    <row r="678" spans="1:28" ht="15.75" customHeight="1" x14ac:dyDescent="0.3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</row>
    <row r="679" spans="1:28" ht="15.75" customHeight="1" x14ac:dyDescent="0.3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</row>
    <row r="680" spans="1:28" ht="15.75" customHeight="1" x14ac:dyDescent="0.3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</row>
    <row r="681" spans="1:28" ht="15.75" customHeight="1" x14ac:dyDescent="0.3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</row>
    <row r="682" spans="1:28" ht="15.75" customHeight="1" x14ac:dyDescent="0.3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</row>
    <row r="683" spans="1:28" ht="15.75" customHeight="1" x14ac:dyDescent="0.3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</row>
    <row r="684" spans="1:28" ht="15.75" customHeight="1" x14ac:dyDescent="0.3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</row>
    <row r="685" spans="1:28" ht="15.75" customHeight="1" x14ac:dyDescent="0.3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</row>
    <row r="686" spans="1:28" ht="15.75" customHeight="1" x14ac:dyDescent="0.3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  <c r="AA686" s="142"/>
      <c r="AB686" s="142"/>
    </row>
    <row r="687" spans="1:28" ht="15.75" customHeight="1" x14ac:dyDescent="0.3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</row>
    <row r="688" spans="1:28" ht="15.75" customHeight="1" x14ac:dyDescent="0.3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</row>
    <row r="689" spans="1:28" ht="15.75" customHeight="1" x14ac:dyDescent="0.3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</row>
    <row r="690" spans="1:28" ht="15.75" customHeight="1" x14ac:dyDescent="0.3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</row>
    <row r="691" spans="1:28" ht="15.75" customHeight="1" x14ac:dyDescent="0.3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</row>
    <row r="692" spans="1:28" ht="15.75" customHeight="1" x14ac:dyDescent="0.3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  <c r="AA692" s="142"/>
      <c r="AB692" s="142"/>
    </row>
    <row r="693" spans="1:28" ht="15.75" customHeight="1" x14ac:dyDescent="0.3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</row>
    <row r="694" spans="1:28" ht="15.75" customHeight="1" x14ac:dyDescent="0.3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</row>
    <row r="695" spans="1:28" ht="15.75" customHeight="1" x14ac:dyDescent="0.3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</row>
    <row r="696" spans="1:28" ht="15.75" customHeight="1" x14ac:dyDescent="0.3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</row>
    <row r="697" spans="1:28" ht="15.75" customHeight="1" x14ac:dyDescent="0.3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</row>
    <row r="698" spans="1:28" ht="15.75" customHeight="1" x14ac:dyDescent="0.3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</row>
    <row r="699" spans="1:28" ht="15.75" customHeight="1" x14ac:dyDescent="0.3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</row>
    <row r="700" spans="1:28" ht="15.75" customHeight="1" x14ac:dyDescent="0.3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2"/>
    </row>
    <row r="701" spans="1:28" ht="15.75" customHeight="1" x14ac:dyDescent="0.3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</row>
    <row r="702" spans="1:28" ht="15.75" customHeight="1" x14ac:dyDescent="0.3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</row>
    <row r="703" spans="1:28" ht="15.75" customHeight="1" x14ac:dyDescent="0.3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</row>
    <row r="704" spans="1:28" ht="15.75" customHeight="1" x14ac:dyDescent="0.3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</row>
    <row r="705" spans="1:28" ht="15.75" customHeight="1" x14ac:dyDescent="0.3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</row>
    <row r="706" spans="1:28" ht="15.75" customHeight="1" x14ac:dyDescent="0.3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</row>
    <row r="707" spans="1:28" ht="15.75" customHeight="1" x14ac:dyDescent="0.3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</row>
    <row r="708" spans="1:28" ht="15.75" customHeight="1" x14ac:dyDescent="0.3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</row>
    <row r="709" spans="1:28" ht="15.75" customHeight="1" x14ac:dyDescent="0.3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</row>
    <row r="710" spans="1:28" ht="15.75" customHeight="1" x14ac:dyDescent="0.3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</row>
    <row r="711" spans="1:28" ht="15.75" customHeight="1" x14ac:dyDescent="0.3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</row>
    <row r="712" spans="1:28" ht="15.75" customHeight="1" x14ac:dyDescent="0.3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  <c r="AA712" s="142"/>
      <c r="AB712" s="142"/>
    </row>
    <row r="713" spans="1:28" ht="15.75" customHeight="1" x14ac:dyDescent="0.3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</row>
    <row r="714" spans="1:28" ht="15.75" customHeight="1" x14ac:dyDescent="0.3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</row>
    <row r="715" spans="1:28" ht="15.75" customHeight="1" x14ac:dyDescent="0.3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  <c r="AA715" s="142"/>
      <c r="AB715" s="142"/>
    </row>
    <row r="716" spans="1:28" ht="15.75" customHeight="1" x14ac:dyDescent="0.3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</row>
    <row r="717" spans="1:28" ht="15.75" customHeight="1" x14ac:dyDescent="0.3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</row>
    <row r="718" spans="1:28" ht="15.75" customHeight="1" x14ac:dyDescent="0.3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</row>
    <row r="719" spans="1:28" ht="15.75" customHeight="1" x14ac:dyDescent="0.3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  <c r="AA719" s="142"/>
      <c r="AB719" s="142"/>
    </row>
    <row r="720" spans="1:28" ht="15.75" customHeight="1" x14ac:dyDescent="0.3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</row>
    <row r="721" spans="1:28" ht="15.75" customHeight="1" x14ac:dyDescent="0.3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</row>
    <row r="722" spans="1:28" ht="15.75" customHeight="1" x14ac:dyDescent="0.3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</row>
    <row r="723" spans="1:28" ht="15.75" customHeight="1" x14ac:dyDescent="0.3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</row>
    <row r="724" spans="1:28" ht="15.75" customHeight="1" x14ac:dyDescent="0.3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  <c r="AA724" s="142"/>
      <c r="AB724" s="142"/>
    </row>
    <row r="725" spans="1:28" ht="15.75" customHeight="1" x14ac:dyDescent="0.3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</row>
    <row r="726" spans="1:28" ht="15.75" customHeight="1" x14ac:dyDescent="0.3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</row>
    <row r="727" spans="1:28" ht="15.75" customHeight="1" x14ac:dyDescent="0.3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</row>
    <row r="728" spans="1:28" ht="15.75" customHeight="1" x14ac:dyDescent="0.3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</row>
    <row r="729" spans="1:28" ht="15.75" customHeight="1" x14ac:dyDescent="0.3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</row>
    <row r="730" spans="1:28" ht="15.75" customHeight="1" x14ac:dyDescent="0.3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  <c r="AA730" s="142"/>
      <c r="AB730" s="142"/>
    </row>
    <row r="731" spans="1:28" ht="15.75" customHeight="1" x14ac:dyDescent="0.3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</row>
    <row r="732" spans="1:28" ht="15.75" customHeight="1" x14ac:dyDescent="0.3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  <c r="AA732" s="142"/>
      <c r="AB732" s="142"/>
    </row>
    <row r="733" spans="1:28" ht="15.75" customHeight="1" x14ac:dyDescent="0.3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  <c r="AA733" s="142"/>
      <c r="AB733" s="142"/>
    </row>
    <row r="734" spans="1:28" ht="15.75" customHeight="1" x14ac:dyDescent="0.3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</row>
    <row r="735" spans="1:28" ht="15.75" customHeight="1" x14ac:dyDescent="0.3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</row>
    <row r="736" spans="1:28" ht="15.75" customHeight="1" x14ac:dyDescent="0.3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</row>
    <row r="737" spans="1:28" ht="15.75" customHeight="1" x14ac:dyDescent="0.3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</row>
    <row r="738" spans="1:28" ht="15.75" customHeight="1" x14ac:dyDescent="0.3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</row>
    <row r="739" spans="1:28" ht="15.75" customHeight="1" x14ac:dyDescent="0.3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  <c r="AA739" s="142"/>
      <c r="AB739" s="142"/>
    </row>
    <row r="740" spans="1:28" ht="15.75" customHeight="1" x14ac:dyDescent="0.3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  <c r="AA740" s="142"/>
      <c r="AB740" s="142"/>
    </row>
    <row r="741" spans="1:28" ht="15.75" customHeight="1" x14ac:dyDescent="0.3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</row>
    <row r="742" spans="1:28" ht="15.75" customHeight="1" x14ac:dyDescent="0.3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</row>
    <row r="743" spans="1:28" ht="15.75" customHeight="1" x14ac:dyDescent="0.3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</row>
    <row r="744" spans="1:28" ht="15.75" customHeight="1" x14ac:dyDescent="0.3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</row>
    <row r="745" spans="1:28" ht="15.75" customHeight="1" x14ac:dyDescent="0.3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  <c r="AA745" s="142"/>
      <c r="AB745" s="142"/>
    </row>
    <row r="746" spans="1:28" ht="15.75" customHeight="1" x14ac:dyDescent="0.3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</row>
    <row r="747" spans="1:28" ht="15.75" customHeight="1" x14ac:dyDescent="0.3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  <c r="AA747" s="142"/>
      <c r="AB747" s="142"/>
    </row>
    <row r="748" spans="1:28" ht="15.75" customHeight="1" x14ac:dyDescent="0.3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  <c r="AA748" s="142"/>
      <c r="AB748" s="142"/>
    </row>
    <row r="749" spans="1:28" ht="15.75" customHeight="1" x14ac:dyDescent="0.3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</row>
    <row r="750" spans="1:28" ht="15.75" customHeight="1" x14ac:dyDescent="0.3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</row>
    <row r="751" spans="1:28" ht="15.75" customHeight="1" x14ac:dyDescent="0.3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</row>
    <row r="752" spans="1:28" ht="15.75" customHeight="1" x14ac:dyDescent="0.3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</row>
    <row r="753" spans="1:28" ht="15.75" customHeight="1" x14ac:dyDescent="0.3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</row>
    <row r="754" spans="1:28" ht="15.75" customHeight="1" x14ac:dyDescent="0.3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</row>
    <row r="755" spans="1:28" ht="15.75" customHeight="1" x14ac:dyDescent="0.3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</row>
    <row r="756" spans="1:28" ht="15.75" customHeight="1" x14ac:dyDescent="0.3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</row>
    <row r="757" spans="1:28" ht="15.75" customHeight="1" x14ac:dyDescent="0.3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  <c r="AA757" s="142"/>
      <c r="AB757" s="142"/>
    </row>
    <row r="758" spans="1:28" ht="15.75" customHeight="1" x14ac:dyDescent="0.3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  <c r="AA758" s="142"/>
      <c r="AB758" s="142"/>
    </row>
    <row r="759" spans="1:28" ht="15.75" customHeight="1" x14ac:dyDescent="0.3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  <c r="AA759" s="142"/>
      <c r="AB759" s="142"/>
    </row>
    <row r="760" spans="1:28" ht="15.75" customHeight="1" x14ac:dyDescent="0.3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  <c r="AA760" s="142"/>
      <c r="AB760" s="142"/>
    </row>
    <row r="761" spans="1:28" ht="15.75" customHeight="1" x14ac:dyDescent="0.3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  <c r="AA761" s="142"/>
      <c r="AB761" s="142"/>
    </row>
    <row r="762" spans="1:28" ht="15.75" customHeight="1" x14ac:dyDescent="0.3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  <c r="AA762" s="142"/>
      <c r="AB762" s="142"/>
    </row>
    <row r="763" spans="1:28" ht="15.75" customHeight="1" x14ac:dyDescent="0.3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  <c r="AA763" s="142"/>
      <c r="AB763" s="142"/>
    </row>
    <row r="764" spans="1:28" ht="15.75" customHeight="1" x14ac:dyDescent="0.3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  <c r="AA764" s="142"/>
      <c r="AB764" s="142"/>
    </row>
    <row r="765" spans="1:28" ht="15.75" customHeight="1" x14ac:dyDescent="0.3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  <c r="AA765" s="142"/>
      <c r="AB765" s="142"/>
    </row>
    <row r="766" spans="1:28" ht="15.75" customHeight="1" x14ac:dyDescent="0.3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  <c r="AA766" s="142"/>
      <c r="AB766" s="142"/>
    </row>
    <row r="767" spans="1:28" ht="15.75" customHeight="1" x14ac:dyDescent="0.3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  <c r="AA767" s="142"/>
      <c r="AB767" s="142"/>
    </row>
    <row r="768" spans="1:28" ht="15.75" customHeight="1" x14ac:dyDescent="0.3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  <c r="AA768" s="142"/>
      <c r="AB768" s="142"/>
    </row>
    <row r="769" spans="1:28" ht="15.75" customHeight="1" x14ac:dyDescent="0.3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  <c r="AA769" s="142"/>
      <c r="AB769" s="142"/>
    </row>
    <row r="770" spans="1:28" ht="15.75" customHeight="1" x14ac:dyDescent="0.3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  <c r="AA770" s="142"/>
      <c r="AB770" s="142"/>
    </row>
    <row r="771" spans="1:28" ht="15.75" customHeight="1" x14ac:dyDescent="0.3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  <c r="AA771" s="142"/>
      <c r="AB771" s="142"/>
    </row>
    <row r="772" spans="1:28" ht="15.75" customHeight="1" x14ac:dyDescent="0.3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  <c r="AA772" s="142"/>
      <c r="AB772" s="142"/>
    </row>
    <row r="773" spans="1:28" ht="15.75" customHeight="1" x14ac:dyDescent="0.3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  <c r="AA773" s="142"/>
      <c r="AB773" s="142"/>
    </row>
    <row r="774" spans="1:28" ht="15.75" customHeight="1" x14ac:dyDescent="0.3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  <c r="AA774" s="142"/>
      <c r="AB774" s="142"/>
    </row>
    <row r="775" spans="1:28" ht="15.75" customHeight="1" x14ac:dyDescent="0.3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  <c r="AA775" s="142"/>
      <c r="AB775" s="142"/>
    </row>
    <row r="776" spans="1:28" ht="15.75" customHeight="1" x14ac:dyDescent="0.3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  <c r="AA776" s="142"/>
      <c r="AB776" s="142"/>
    </row>
    <row r="777" spans="1:28" ht="15.75" customHeight="1" x14ac:dyDescent="0.3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  <c r="AA777" s="142"/>
      <c r="AB777" s="142"/>
    </row>
    <row r="778" spans="1:28" ht="15.75" customHeight="1" x14ac:dyDescent="0.3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  <c r="AA778" s="142"/>
      <c r="AB778" s="142"/>
    </row>
    <row r="779" spans="1:28" ht="15.75" customHeight="1" x14ac:dyDescent="0.3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  <c r="AA779" s="142"/>
      <c r="AB779" s="142"/>
    </row>
    <row r="780" spans="1:28" ht="15.75" customHeight="1" x14ac:dyDescent="0.3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  <c r="AA780" s="142"/>
      <c r="AB780" s="142"/>
    </row>
    <row r="781" spans="1:28" ht="15.75" customHeight="1" x14ac:dyDescent="0.3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  <c r="AA781" s="142"/>
      <c r="AB781" s="142"/>
    </row>
    <row r="782" spans="1:28" ht="15.75" customHeight="1" x14ac:dyDescent="0.3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  <c r="AA782" s="142"/>
      <c r="AB782" s="142"/>
    </row>
    <row r="783" spans="1:28" ht="15.75" customHeight="1" x14ac:dyDescent="0.3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  <c r="AA783" s="142"/>
      <c r="AB783" s="142"/>
    </row>
    <row r="784" spans="1:28" ht="15.75" customHeight="1" x14ac:dyDescent="0.3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  <c r="AA784" s="142"/>
      <c r="AB784" s="142"/>
    </row>
    <row r="785" spans="1:28" ht="15.75" customHeight="1" x14ac:dyDescent="0.3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  <c r="AA785" s="142"/>
      <c r="AB785" s="142"/>
    </row>
    <row r="786" spans="1:28" ht="15.75" customHeight="1" x14ac:dyDescent="0.3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  <c r="AA786" s="142"/>
      <c r="AB786" s="142"/>
    </row>
    <row r="787" spans="1:28" ht="15.75" customHeight="1" x14ac:dyDescent="0.3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  <c r="AA787" s="142"/>
      <c r="AB787" s="142"/>
    </row>
    <row r="788" spans="1:28" ht="15.75" customHeight="1" x14ac:dyDescent="0.3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  <c r="AA788" s="142"/>
      <c r="AB788" s="142"/>
    </row>
    <row r="789" spans="1:28" ht="15.75" customHeight="1" x14ac:dyDescent="0.3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  <c r="AA789" s="142"/>
      <c r="AB789" s="142"/>
    </row>
    <row r="790" spans="1:28" ht="15.75" customHeight="1" x14ac:dyDescent="0.3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  <c r="AA790" s="142"/>
      <c r="AB790" s="142"/>
    </row>
    <row r="791" spans="1:28" ht="15.75" customHeight="1" x14ac:dyDescent="0.3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  <c r="AA791" s="142"/>
      <c r="AB791" s="142"/>
    </row>
    <row r="792" spans="1:28" ht="15.75" customHeight="1" x14ac:dyDescent="0.3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  <c r="AA792" s="142"/>
      <c r="AB792" s="142"/>
    </row>
    <row r="793" spans="1:28" ht="15.75" customHeight="1" x14ac:dyDescent="0.3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  <c r="AA793" s="142"/>
      <c r="AB793" s="142"/>
    </row>
    <row r="794" spans="1:28" ht="15.75" customHeight="1" x14ac:dyDescent="0.3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  <c r="AA794" s="142"/>
      <c r="AB794" s="142"/>
    </row>
    <row r="795" spans="1:28" ht="15.75" customHeight="1" x14ac:dyDescent="0.3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  <c r="AA795" s="142"/>
      <c r="AB795" s="142"/>
    </row>
    <row r="796" spans="1:28" ht="15.75" customHeight="1" x14ac:dyDescent="0.3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  <c r="AA796" s="142"/>
      <c r="AB796" s="142"/>
    </row>
    <row r="797" spans="1:28" ht="15.75" customHeight="1" x14ac:dyDescent="0.3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  <c r="AA797" s="142"/>
      <c r="AB797" s="142"/>
    </row>
    <row r="798" spans="1:28" ht="15.75" customHeight="1" x14ac:dyDescent="0.3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  <c r="AA798" s="142"/>
      <c r="AB798" s="142"/>
    </row>
    <row r="799" spans="1:28" ht="15.75" customHeight="1" x14ac:dyDescent="0.3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  <c r="AA799" s="142"/>
      <c r="AB799" s="142"/>
    </row>
    <row r="800" spans="1:28" ht="15.75" customHeight="1" x14ac:dyDescent="0.3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  <c r="AA800" s="142"/>
      <c r="AB800" s="142"/>
    </row>
    <row r="801" spans="1:28" ht="15.75" customHeight="1" x14ac:dyDescent="0.3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  <c r="AA801" s="142"/>
      <c r="AB801" s="142"/>
    </row>
    <row r="802" spans="1:28" ht="15.75" customHeight="1" x14ac:dyDescent="0.3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  <c r="AA802" s="142"/>
      <c r="AB802" s="142"/>
    </row>
    <row r="803" spans="1:28" ht="15.75" customHeight="1" x14ac:dyDescent="0.3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  <c r="AA803" s="142"/>
      <c r="AB803" s="142"/>
    </row>
    <row r="804" spans="1:28" ht="15.75" customHeight="1" x14ac:dyDescent="0.3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  <c r="AA804" s="142"/>
      <c r="AB804" s="142"/>
    </row>
    <row r="805" spans="1:28" ht="15.75" customHeight="1" x14ac:dyDescent="0.3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  <c r="AA805" s="142"/>
      <c r="AB805" s="142"/>
    </row>
    <row r="806" spans="1:28" ht="15.75" customHeight="1" x14ac:dyDescent="0.3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  <c r="AA806" s="142"/>
      <c r="AB806" s="142"/>
    </row>
    <row r="807" spans="1:28" ht="15.75" customHeight="1" x14ac:dyDescent="0.3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  <c r="AA807" s="142"/>
      <c r="AB807" s="142"/>
    </row>
    <row r="808" spans="1:28" ht="15.75" customHeight="1" x14ac:dyDescent="0.3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  <c r="AA808" s="142"/>
      <c r="AB808" s="142"/>
    </row>
    <row r="809" spans="1:28" ht="15.75" customHeight="1" x14ac:dyDescent="0.3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  <c r="AA809" s="142"/>
      <c r="AB809" s="142"/>
    </row>
    <row r="810" spans="1:28" ht="15.75" customHeight="1" x14ac:dyDescent="0.3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  <c r="AA810" s="142"/>
      <c r="AB810" s="142"/>
    </row>
    <row r="811" spans="1:28" ht="15.75" customHeight="1" x14ac:dyDescent="0.3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  <c r="AA811" s="142"/>
      <c r="AB811" s="142"/>
    </row>
    <row r="812" spans="1:28" ht="15.75" customHeight="1" x14ac:dyDescent="0.3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  <c r="AA812" s="142"/>
      <c r="AB812" s="142"/>
    </row>
    <row r="813" spans="1:28" ht="15.75" customHeight="1" x14ac:dyDescent="0.3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  <c r="AA813" s="142"/>
      <c r="AB813" s="142"/>
    </row>
    <row r="814" spans="1:28" ht="15.75" customHeight="1" x14ac:dyDescent="0.3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  <c r="AA814" s="142"/>
      <c r="AB814" s="142"/>
    </row>
    <row r="815" spans="1:28" ht="15.75" customHeight="1" x14ac:dyDescent="0.3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  <c r="AA815" s="142"/>
      <c r="AB815" s="142"/>
    </row>
    <row r="816" spans="1:28" ht="15.75" customHeight="1" x14ac:dyDescent="0.3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  <c r="AA816" s="142"/>
      <c r="AB816" s="142"/>
    </row>
    <row r="817" spans="1:28" ht="15.75" customHeight="1" x14ac:dyDescent="0.3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  <c r="AA817" s="142"/>
      <c r="AB817" s="142"/>
    </row>
    <row r="818" spans="1:28" ht="15.75" customHeight="1" x14ac:dyDescent="0.3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  <c r="AA818" s="142"/>
      <c r="AB818" s="142"/>
    </row>
    <row r="819" spans="1:28" ht="15.75" customHeight="1" x14ac:dyDescent="0.3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  <c r="AA819" s="142"/>
      <c r="AB819" s="142"/>
    </row>
    <row r="820" spans="1:28" ht="15.75" customHeight="1" x14ac:dyDescent="0.3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  <c r="AA820" s="142"/>
      <c r="AB820" s="142"/>
    </row>
    <row r="821" spans="1:28" ht="15.75" customHeight="1" x14ac:dyDescent="0.3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  <c r="AA821" s="142"/>
      <c r="AB821" s="142"/>
    </row>
    <row r="822" spans="1:28" ht="15.75" customHeight="1" x14ac:dyDescent="0.3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  <c r="AA822" s="142"/>
      <c r="AB822" s="142"/>
    </row>
    <row r="823" spans="1:28" ht="15.75" customHeight="1" x14ac:dyDescent="0.3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  <c r="AA823" s="142"/>
      <c r="AB823" s="142"/>
    </row>
    <row r="824" spans="1:28" ht="15.75" customHeight="1" x14ac:dyDescent="0.3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  <c r="AA824" s="142"/>
      <c r="AB824" s="142"/>
    </row>
    <row r="825" spans="1:28" ht="15.75" customHeight="1" x14ac:dyDescent="0.3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  <c r="AA825" s="142"/>
      <c r="AB825" s="142"/>
    </row>
    <row r="826" spans="1:28" ht="15.75" customHeight="1" x14ac:dyDescent="0.3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  <c r="AA826" s="142"/>
      <c r="AB826" s="142"/>
    </row>
    <row r="827" spans="1:28" ht="15.75" customHeight="1" x14ac:dyDescent="0.3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  <c r="AA827" s="142"/>
      <c r="AB827" s="142"/>
    </row>
    <row r="828" spans="1:28" ht="15.75" customHeight="1" x14ac:dyDescent="0.3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  <c r="AA828" s="142"/>
      <c r="AB828" s="142"/>
    </row>
    <row r="829" spans="1:28" ht="15.75" customHeight="1" x14ac:dyDescent="0.3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  <c r="AA829" s="142"/>
      <c r="AB829" s="142"/>
    </row>
    <row r="830" spans="1:28" ht="15.75" customHeight="1" x14ac:dyDescent="0.3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  <c r="AA830" s="142"/>
      <c r="AB830" s="142"/>
    </row>
    <row r="831" spans="1:28" ht="15.75" customHeight="1" x14ac:dyDescent="0.3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  <c r="AA831" s="142"/>
      <c r="AB831" s="142"/>
    </row>
    <row r="832" spans="1:28" ht="15.75" customHeight="1" x14ac:dyDescent="0.3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  <c r="AA832" s="142"/>
      <c r="AB832" s="142"/>
    </row>
    <row r="833" spans="1:28" ht="15.75" customHeight="1" x14ac:dyDescent="0.3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  <c r="AA833" s="142"/>
      <c r="AB833" s="142"/>
    </row>
    <row r="834" spans="1:28" ht="15.75" customHeight="1" x14ac:dyDescent="0.3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  <c r="AA834" s="142"/>
      <c r="AB834" s="142"/>
    </row>
    <row r="835" spans="1:28" ht="15.75" customHeight="1" x14ac:dyDescent="0.3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  <c r="AA835" s="142"/>
      <c r="AB835" s="142"/>
    </row>
    <row r="836" spans="1:28" ht="15.75" customHeight="1" x14ac:dyDescent="0.3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  <c r="AA836" s="142"/>
      <c r="AB836" s="142"/>
    </row>
    <row r="837" spans="1:28" ht="15.75" customHeight="1" x14ac:dyDescent="0.3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  <c r="AA837" s="142"/>
      <c r="AB837" s="142"/>
    </row>
    <row r="838" spans="1:28" ht="15.75" customHeight="1" x14ac:dyDescent="0.3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  <c r="AA838" s="142"/>
      <c r="AB838" s="142"/>
    </row>
    <row r="839" spans="1:28" ht="15.75" customHeight="1" x14ac:dyDescent="0.3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  <c r="AA839" s="142"/>
      <c r="AB839" s="142"/>
    </row>
    <row r="840" spans="1:28" ht="15.75" customHeight="1" x14ac:dyDescent="0.3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  <c r="AA840" s="142"/>
      <c r="AB840" s="142"/>
    </row>
    <row r="841" spans="1:28" ht="15.75" customHeight="1" x14ac:dyDescent="0.3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  <c r="AA841" s="142"/>
      <c r="AB841" s="142"/>
    </row>
    <row r="842" spans="1:28" ht="15.75" customHeight="1" x14ac:dyDescent="0.3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  <c r="AA842" s="142"/>
      <c r="AB842" s="142"/>
    </row>
    <row r="843" spans="1:28" ht="15.75" customHeight="1" x14ac:dyDescent="0.3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  <c r="AA843" s="142"/>
      <c r="AB843" s="142"/>
    </row>
    <row r="844" spans="1:28" ht="15.75" customHeight="1" x14ac:dyDescent="0.3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  <c r="AA844" s="142"/>
      <c r="AB844" s="142"/>
    </row>
    <row r="845" spans="1:28" ht="15.75" customHeight="1" x14ac:dyDescent="0.3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  <c r="AA845" s="142"/>
      <c r="AB845" s="142"/>
    </row>
    <row r="846" spans="1:28" ht="15.75" customHeight="1" x14ac:dyDescent="0.3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  <c r="AA846" s="142"/>
      <c r="AB846" s="142"/>
    </row>
    <row r="847" spans="1:28" ht="15.75" customHeight="1" x14ac:dyDescent="0.3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  <c r="AA847" s="142"/>
      <c r="AB847" s="142"/>
    </row>
    <row r="848" spans="1:28" ht="15.75" customHeight="1" x14ac:dyDescent="0.3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  <c r="AA848" s="142"/>
      <c r="AB848" s="142"/>
    </row>
    <row r="849" spans="1:28" ht="15.75" customHeight="1" x14ac:dyDescent="0.3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  <c r="AA849" s="142"/>
      <c r="AB849" s="142"/>
    </row>
    <row r="850" spans="1:28" ht="15.75" customHeight="1" x14ac:dyDescent="0.3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  <c r="AA850" s="142"/>
      <c r="AB850" s="142"/>
    </row>
    <row r="851" spans="1:28" ht="15.75" customHeight="1" x14ac:dyDescent="0.3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  <c r="AA851" s="142"/>
      <c r="AB851" s="142"/>
    </row>
    <row r="852" spans="1:28" ht="15.75" customHeight="1" x14ac:dyDescent="0.3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  <c r="AA852" s="142"/>
      <c r="AB852" s="142"/>
    </row>
    <row r="853" spans="1:28" ht="15.75" customHeight="1" x14ac:dyDescent="0.3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  <c r="AA853" s="142"/>
      <c r="AB853" s="142"/>
    </row>
    <row r="854" spans="1:28" ht="15.75" customHeight="1" x14ac:dyDescent="0.3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  <c r="AA854" s="142"/>
      <c r="AB854" s="142"/>
    </row>
    <row r="855" spans="1:28" ht="15.75" customHeight="1" x14ac:dyDescent="0.3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  <c r="AA855" s="142"/>
      <c r="AB855" s="142"/>
    </row>
    <row r="856" spans="1:28" ht="15.75" customHeight="1" x14ac:dyDescent="0.3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  <c r="AA856" s="142"/>
      <c r="AB856" s="142"/>
    </row>
    <row r="857" spans="1:28" ht="15.75" customHeight="1" x14ac:dyDescent="0.3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  <c r="AA857" s="142"/>
      <c r="AB857" s="142"/>
    </row>
    <row r="858" spans="1:28" ht="15.75" customHeight="1" x14ac:dyDescent="0.3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  <c r="AA858" s="142"/>
      <c r="AB858" s="142"/>
    </row>
    <row r="859" spans="1:28" ht="15.75" customHeight="1" x14ac:dyDescent="0.3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  <c r="AA859" s="142"/>
      <c r="AB859" s="142"/>
    </row>
    <row r="860" spans="1:28" ht="15.75" customHeight="1" x14ac:dyDescent="0.3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  <c r="AA860" s="142"/>
      <c r="AB860" s="142"/>
    </row>
    <row r="861" spans="1:28" ht="15.75" customHeight="1" x14ac:dyDescent="0.3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  <c r="AA861" s="142"/>
      <c r="AB861" s="142"/>
    </row>
    <row r="862" spans="1:28" ht="15.75" customHeight="1" x14ac:dyDescent="0.3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  <c r="AA862" s="142"/>
      <c r="AB862" s="142"/>
    </row>
    <row r="863" spans="1:28" ht="15.75" customHeight="1" x14ac:dyDescent="0.3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  <c r="AA863" s="142"/>
      <c r="AB863" s="142"/>
    </row>
    <row r="864" spans="1:28" ht="15.75" customHeight="1" x14ac:dyDescent="0.3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  <c r="AA864" s="142"/>
      <c r="AB864" s="142"/>
    </row>
    <row r="865" spans="1:28" ht="15.75" customHeight="1" x14ac:dyDescent="0.3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  <c r="AA865" s="142"/>
      <c r="AB865" s="142"/>
    </row>
    <row r="866" spans="1:28" ht="15.75" customHeight="1" x14ac:dyDescent="0.3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  <c r="AA866" s="142"/>
      <c r="AB866" s="142"/>
    </row>
    <row r="867" spans="1:28" ht="15.75" customHeight="1" x14ac:dyDescent="0.3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  <c r="AA867" s="142"/>
      <c r="AB867" s="142"/>
    </row>
    <row r="868" spans="1:28" ht="15.75" customHeight="1" x14ac:dyDescent="0.3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  <c r="AA868" s="142"/>
      <c r="AB868" s="142"/>
    </row>
    <row r="869" spans="1:28" ht="15.75" customHeight="1" x14ac:dyDescent="0.3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  <c r="AA869" s="142"/>
      <c r="AB869" s="142"/>
    </row>
    <row r="870" spans="1:28" ht="15.75" customHeight="1" x14ac:dyDescent="0.3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  <c r="AA870" s="142"/>
      <c r="AB870" s="142"/>
    </row>
    <row r="871" spans="1:28" ht="15.75" customHeight="1" x14ac:dyDescent="0.3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  <c r="AA871" s="142"/>
      <c r="AB871" s="142"/>
    </row>
    <row r="872" spans="1:28" ht="15.75" customHeight="1" x14ac:dyDescent="0.3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  <c r="AA872" s="142"/>
      <c r="AB872" s="142"/>
    </row>
    <row r="873" spans="1:28" ht="15.75" customHeight="1" x14ac:dyDescent="0.3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  <c r="AA873" s="142"/>
      <c r="AB873" s="142"/>
    </row>
    <row r="874" spans="1:28" ht="15.75" customHeight="1" x14ac:dyDescent="0.3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  <c r="AA874" s="142"/>
      <c r="AB874" s="142"/>
    </row>
    <row r="875" spans="1:28" ht="15.75" customHeight="1" x14ac:dyDescent="0.3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  <c r="AA875" s="142"/>
      <c r="AB875" s="142"/>
    </row>
    <row r="876" spans="1:28" ht="15.75" customHeight="1" x14ac:dyDescent="0.3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  <c r="AA876" s="142"/>
      <c r="AB876" s="142"/>
    </row>
    <row r="877" spans="1:28" ht="15.75" customHeight="1" x14ac:dyDescent="0.3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  <c r="AA877" s="142"/>
      <c r="AB877" s="142"/>
    </row>
    <row r="878" spans="1:28" ht="15.75" customHeight="1" x14ac:dyDescent="0.3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  <c r="AA878" s="142"/>
      <c r="AB878" s="142"/>
    </row>
    <row r="879" spans="1:28" ht="15.75" customHeight="1" x14ac:dyDescent="0.3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  <c r="AA879" s="142"/>
      <c r="AB879" s="142"/>
    </row>
    <row r="880" spans="1:28" ht="15.75" customHeight="1" x14ac:dyDescent="0.3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  <c r="AA880" s="142"/>
      <c r="AB880" s="142"/>
    </row>
    <row r="881" spans="1:28" ht="15.75" customHeight="1" x14ac:dyDescent="0.3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  <c r="AA881" s="142"/>
      <c r="AB881" s="142"/>
    </row>
    <row r="882" spans="1:28" ht="15.75" customHeight="1" x14ac:dyDescent="0.3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  <c r="AA882" s="142"/>
      <c r="AB882" s="142"/>
    </row>
    <row r="883" spans="1:28" ht="15.75" customHeight="1" x14ac:dyDescent="0.3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  <c r="AA883" s="142"/>
      <c r="AB883" s="142"/>
    </row>
    <row r="884" spans="1:28" ht="15.75" customHeight="1" x14ac:dyDescent="0.3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  <c r="AA884" s="142"/>
      <c r="AB884" s="142"/>
    </row>
    <row r="885" spans="1:28" ht="15.75" customHeight="1" x14ac:dyDescent="0.3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  <c r="AA885" s="142"/>
      <c r="AB885" s="142"/>
    </row>
    <row r="886" spans="1:28" ht="15.75" customHeight="1" x14ac:dyDescent="0.3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  <c r="AA886" s="142"/>
      <c r="AB886" s="142"/>
    </row>
    <row r="887" spans="1:28" ht="15.75" customHeight="1" x14ac:dyDescent="0.3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  <c r="AA887" s="142"/>
      <c r="AB887" s="142"/>
    </row>
    <row r="888" spans="1:28" ht="15.75" customHeight="1" x14ac:dyDescent="0.3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  <c r="AA888" s="142"/>
      <c r="AB888" s="142"/>
    </row>
    <row r="889" spans="1:28" ht="15.75" customHeight="1" x14ac:dyDescent="0.3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  <c r="AA889" s="142"/>
      <c r="AB889" s="142"/>
    </row>
    <row r="890" spans="1:28" ht="15.75" customHeight="1" x14ac:dyDescent="0.3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  <c r="AA890" s="142"/>
      <c r="AB890" s="142"/>
    </row>
    <row r="891" spans="1:28" ht="15.75" customHeight="1" x14ac:dyDescent="0.3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  <c r="AA891" s="142"/>
      <c r="AB891" s="142"/>
    </row>
    <row r="892" spans="1:28" ht="15.75" customHeight="1" x14ac:dyDescent="0.3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  <c r="AA892" s="142"/>
      <c r="AB892" s="142"/>
    </row>
    <row r="893" spans="1:28" ht="15.75" customHeight="1" x14ac:dyDescent="0.3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  <c r="AA893" s="142"/>
      <c r="AB893" s="142"/>
    </row>
    <row r="894" spans="1:28" ht="15.75" customHeight="1" x14ac:dyDescent="0.3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  <c r="AA894" s="142"/>
      <c r="AB894" s="142"/>
    </row>
    <row r="895" spans="1:28" ht="15.75" customHeight="1" x14ac:dyDescent="0.3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  <c r="AA895" s="142"/>
      <c r="AB895" s="142"/>
    </row>
    <row r="896" spans="1:28" ht="15.75" customHeight="1" x14ac:dyDescent="0.3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  <c r="AA896" s="142"/>
      <c r="AB896" s="142"/>
    </row>
    <row r="897" spans="1:28" ht="15.75" customHeight="1" x14ac:dyDescent="0.3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  <c r="AA897" s="142"/>
      <c r="AB897" s="142"/>
    </row>
    <row r="898" spans="1:28" ht="15.75" customHeight="1" x14ac:dyDescent="0.3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  <c r="AA898" s="142"/>
      <c r="AB898" s="142"/>
    </row>
    <row r="899" spans="1:28" ht="15.75" customHeight="1" x14ac:dyDescent="0.3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  <c r="AA899" s="142"/>
      <c r="AB899" s="142"/>
    </row>
    <row r="900" spans="1:28" ht="15.75" customHeight="1" x14ac:dyDescent="0.3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  <c r="AA900" s="142"/>
      <c r="AB900" s="142"/>
    </row>
    <row r="901" spans="1:28" ht="15.75" customHeight="1" x14ac:dyDescent="0.3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  <c r="AA901" s="142"/>
      <c r="AB901" s="142"/>
    </row>
    <row r="902" spans="1:28" ht="15.75" customHeight="1" x14ac:dyDescent="0.3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  <c r="AA902" s="142"/>
      <c r="AB902" s="142"/>
    </row>
    <row r="903" spans="1:28" ht="15.75" customHeight="1" x14ac:dyDescent="0.3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  <c r="AA903" s="142"/>
      <c r="AB903" s="142"/>
    </row>
    <row r="904" spans="1:28" ht="15.75" customHeight="1" x14ac:dyDescent="0.3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  <c r="AA904" s="142"/>
      <c r="AB904" s="142"/>
    </row>
    <row r="905" spans="1:28" ht="15.75" customHeight="1" x14ac:dyDescent="0.3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  <c r="AA905" s="142"/>
      <c r="AB905" s="142"/>
    </row>
    <row r="906" spans="1:28" ht="15.75" customHeight="1" x14ac:dyDescent="0.3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  <c r="AA906" s="142"/>
      <c r="AB906" s="142"/>
    </row>
    <row r="907" spans="1:28" ht="15.75" customHeight="1" x14ac:dyDescent="0.3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  <c r="AA907" s="142"/>
      <c r="AB907" s="142"/>
    </row>
    <row r="908" spans="1:28" ht="15.75" customHeight="1" x14ac:dyDescent="0.3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  <c r="AA908" s="142"/>
      <c r="AB908" s="142"/>
    </row>
    <row r="909" spans="1:28" ht="15.75" customHeight="1" x14ac:dyDescent="0.3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  <c r="AA909" s="142"/>
      <c r="AB909" s="142"/>
    </row>
    <row r="910" spans="1:28" ht="15.75" customHeight="1" x14ac:dyDescent="0.3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  <c r="AA910" s="142"/>
      <c r="AB910" s="142"/>
    </row>
    <row r="911" spans="1:28" ht="15.75" customHeight="1" x14ac:dyDescent="0.3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  <c r="AA911" s="142"/>
      <c r="AB911" s="142"/>
    </row>
    <row r="912" spans="1:28" ht="15.75" customHeight="1" x14ac:dyDescent="0.3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  <c r="AA912" s="142"/>
      <c r="AB912" s="142"/>
    </row>
    <row r="913" spans="1:28" ht="15.75" customHeight="1" x14ac:dyDescent="0.3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  <c r="AA913" s="142"/>
      <c r="AB913" s="142"/>
    </row>
    <row r="914" spans="1:28" ht="15.75" customHeight="1" x14ac:dyDescent="0.3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  <c r="AA914" s="142"/>
      <c r="AB914" s="142"/>
    </row>
    <row r="915" spans="1:28" ht="15.75" customHeight="1" x14ac:dyDescent="0.3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  <c r="AA915" s="142"/>
      <c r="AB915" s="142"/>
    </row>
    <row r="916" spans="1:28" ht="15.75" customHeight="1" x14ac:dyDescent="0.3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  <c r="AA916" s="142"/>
      <c r="AB916" s="142"/>
    </row>
    <row r="917" spans="1:28" ht="15.75" customHeight="1" x14ac:dyDescent="0.3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  <c r="AA917" s="142"/>
      <c r="AB917" s="142"/>
    </row>
    <row r="918" spans="1:28" ht="15.75" customHeight="1" x14ac:dyDescent="0.3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  <c r="AA918" s="142"/>
      <c r="AB918" s="142"/>
    </row>
    <row r="919" spans="1:28" ht="15.75" customHeight="1" x14ac:dyDescent="0.3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  <c r="AA919" s="142"/>
      <c r="AB919" s="142"/>
    </row>
    <row r="920" spans="1:28" ht="15.75" customHeight="1" x14ac:dyDescent="0.3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  <c r="AA920" s="142"/>
      <c r="AB920" s="142"/>
    </row>
    <row r="921" spans="1:28" ht="15.75" customHeight="1" x14ac:dyDescent="0.3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  <c r="AA921" s="142"/>
      <c r="AB921" s="142"/>
    </row>
    <row r="922" spans="1:28" ht="15.75" customHeight="1" x14ac:dyDescent="0.3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  <c r="AA922" s="142"/>
      <c r="AB922" s="142"/>
    </row>
    <row r="923" spans="1:28" ht="15.75" customHeight="1" x14ac:dyDescent="0.3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  <c r="AA923" s="142"/>
      <c r="AB923" s="142"/>
    </row>
    <row r="924" spans="1:28" ht="15.75" customHeight="1" x14ac:dyDescent="0.3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  <c r="AA924" s="142"/>
      <c r="AB924" s="142"/>
    </row>
    <row r="925" spans="1:28" ht="15.75" customHeight="1" x14ac:dyDescent="0.3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  <c r="AA925" s="142"/>
      <c r="AB925" s="142"/>
    </row>
    <row r="926" spans="1:28" ht="15.75" customHeight="1" x14ac:dyDescent="0.3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  <c r="AA926" s="142"/>
      <c r="AB926" s="142"/>
    </row>
    <row r="927" spans="1:28" ht="15.75" customHeight="1" x14ac:dyDescent="0.3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  <c r="AA927" s="142"/>
      <c r="AB927" s="142"/>
    </row>
    <row r="928" spans="1:28" ht="15.75" customHeight="1" x14ac:dyDescent="0.3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  <c r="AA928" s="142"/>
      <c r="AB928" s="142"/>
    </row>
    <row r="929" spans="1:28" ht="15.75" customHeight="1" x14ac:dyDescent="0.3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  <c r="AA929" s="142"/>
      <c r="AB929" s="142"/>
    </row>
    <row r="930" spans="1:28" ht="15.75" customHeight="1" x14ac:dyDescent="0.3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  <c r="AA930" s="142"/>
      <c r="AB930" s="142"/>
    </row>
    <row r="931" spans="1:28" ht="15.75" customHeight="1" x14ac:dyDescent="0.3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  <c r="AA931" s="142"/>
      <c r="AB931" s="142"/>
    </row>
    <row r="932" spans="1:28" ht="15.75" customHeight="1" x14ac:dyDescent="0.3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  <c r="AA932" s="142"/>
      <c r="AB932" s="142"/>
    </row>
    <row r="933" spans="1:28" ht="15.75" customHeight="1" x14ac:dyDescent="0.3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  <c r="AA933" s="142"/>
      <c r="AB933" s="142"/>
    </row>
    <row r="934" spans="1:28" ht="15.75" customHeight="1" x14ac:dyDescent="0.3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  <c r="AA934" s="142"/>
      <c r="AB934" s="142"/>
    </row>
    <row r="935" spans="1:28" ht="15.75" customHeight="1" x14ac:dyDescent="0.3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  <c r="AA935" s="142"/>
      <c r="AB935" s="142"/>
    </row>
    <row r="936" spans="1:28" ht="15.75" customHeight="1" x14ac:dyDescent="0.3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  <c r="AA936" s="142"/>
      <c r="AB936" s="142"/>
    </row>
    <row r="937" spans="1:28" ht="15.75" customHeight="1" x14ac:dyDescent="0.3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  <c r="AA937" s="142"/>
      <c r="AB937" s="142"/>
    </row>
    <row r="938" spans="1:28" ht="15.75" customHeight="1" x14ac:dyDescent="0.3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  <c r="AA938" s="142"/>
      <c r="AB938" s="142"/>
    </row>
    <row r="939" spans="1:28" ht="15.75" customHeight="1" x14ac:dyDescent="0.3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  <c r="AA939" s="142"/>
      <c r="AB939" s="142"/>
    </row>
    <row r="940" spans="1:28" ht="15.75" customHeight="1" x14ac:dyDescent="0.3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  <c r="AA940" s="142"/>
      <c r="AB940" s="142"/>
    </row>
    <row r="941" spans="1:28" ht="15.75" customHeight="1" x14ac:dyDescent="0.3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  <c r="AA941" s="142"/>
      <c r="AB941" s="142"/>
    </row>
    <row r="942" spans="1:28" ht="15.75" customHeight="1" x14ac:dyDescent="0.3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  <c r="AA942" s="142"/>
      <c r="AB942" s="142"/>
    </row>
    <row r="943" spans="1:28" ht="15.75" customHeight="1" x14ac:dyDescent="0.3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  <c r="AA943" s="142"/>
      <c r="AB943" s="142"/>
    </row>
    <row r="944" spans="1:28" ht="15.75" customHeight="1" x14ac:dyDescent="0.3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  <c r="AA944" s="142"/>
      <c r="AB944" s="142"/>
    </row>
    <row r="945" spans="1:28" ht="15.75" customHeight="1" x14ac:dyDescent="0.3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  <c r="AA945" s="142"/>
      <c r="AB945" s="142"/>
    </row>
    <row r="946" spans="1:28" ht="15.75" customHeight="1" x14ac:dyDescent="0.3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  <c r="AA946" s="142"/>
      <c r="AB946" s="142"/>
    </row>
    <row r="947" spans="1:28" ht="15.75" customHeight="1" x14ac:dyDescent="0.3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  <c r="AA947" s="142"/>
      <c r="AB947" s="142"/>
    </row>
    <row r="948" spans="1:28" ht="15.75" customHeight="1" x14ac:dyDescent="0.3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  <c r="AA948" s="142"/>
      <c r="AB948" s="142"/>
    </row>
    <row r="949" spans="1:28" ht="15.75" customHeight="1" x14ac:dyDescent="0.3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  <c r="AA949" s="142"/>
      <c r="AB949" s="142"/>
    </row>
    <row r="950" spans="1:28" ht="15.75" customHeight="1" x14ac:dyDescent="0.3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  <c r="AA950" s="142"/>
      <c r="AB950" s="142"/>
    </row>
    <row r="951" spans="1:28" ht="15.75" customHeight="1" x14ac:dyDescent="0.3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  <c r="AA951" s="142"/>
      <c r="AB951" s="142"/>
    </row>
    <row r="952" spans="1:28" ht="15.75" customHeight="1" x14ac:dyDescent="0.3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  <c r="AA952" s="142"/>
      <c r="AB952" s="142"/>
    </row>
    <row r="953" spans="1:28" ht="15.75" customHeight="1" x14ac:dyDescent="0.3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  <c r="AA953" s="142"/>
      <c r="AB953" s="142"/>
    </row>
    <row r="954" spans="1:28" ht="15.75" customHeight="1" x14ac:dyDescent="0.3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  <c r="AA954" s="142"/>
      <c r="AB954" s="142"/>
    </row>
    <row r="955" spans="1:28" ht="15.75" customHeight="1" x14ac:dyDescent="0.3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  <c r="AA955" s="142"/>
      <c r="AB955" s="142"/>
    </row>
    <row r="956" spans="1:28" ht="15.75" customHeight="1" x14ac:dyDescent="0.3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  <c r="AA956" s="142"/>
      <c r="AB956" s="142"/>
    </row>
    <row r="957" spans="1:28" ht="15.75" customHeight="1" x14ac:dyDescent="0.3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  <c r="AA957" s="142"/>
      <c r="AB957" s="142"/>
    </row>
    <row r="958" spans="1:28" ht="15.75" customHeight="1" x14ac:dyDescent="0.3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  <c r="AA958" s="142"/>
      <c r="AB958" s="142"/>
    </row>
    <row r="959" spans="1:28" ht="15.75" customHeight="1" x14ac:dyDescent="0.3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  <c r="AA959" s="142"/>
      <c r="AB959" s="142"/>
    </row>
    <row r="960" spans="1:28" ht="15.75" customHeight="1" x14ac:dyDescent="0.3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  <c r="AA960" s="142"/>
      <c r="AB960" s="142"/>
    </row>
    <row r="961" spans="1:28" ht="15.75" customHeight="1" x14ac:dyDescent="0.3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  <c r="AA961" s="142"/>
      <c r="AB961" s="142"/>
    </row>
    <row r="962" spans="1:28" ht="15.75" customHeight="1" x14ac:dyDescent="0.3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  <c r="AA962" s="142"/>
      <c r="AB962" s="142"/>
    </row>
    <row r="963" spans="1:28" ht="15.75" customHeight="1" x14ac:dyDescent="0.3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  <c r="AA963" s="142"/>
      <c r="AB963" s="142"/>
    </row>
    <row r="964" spans="1:28" ht="15.75" customHeight="1" x14ac:dyDescent="0.3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  <c r="AA964" s="142"/>
      <c r="AB964" s="142"/>
    </row>
    <row r="965" spans="1:28" ht="15.75" customHeight="1" x14ac:dyDescent="0.3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  <c r="AA965" s="142"/>
      <c r="AB965" s="142"/>
    </row>
    <row r="966" spans="1:28" ht="15.75" customHeight="1" x14ac:dyDescent="0.3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  <c r="AA966" s="142"/>
      <c r="AB966" s="142"/>
    </row>
    <row r="967" spans="1:28" ht="15.75" customHeight="1" x14ac:dyDescent="0.3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  <c r="AA967" s="142"/>
      <c r="AB967" s="142"/>
    </row>
    <row r="968" spans="1:28" ht="15.75" customHeight="1" x14ac:dyDescent="0.3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  <c r="AA968" s="142"/>
      <c r="AB968" s="142"/>
    </row>
    <row r="969" spans="1:28" ht="15.75" customHeight="1" x14ac:dyDescent="0.3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  <c r="AA969" s="142"/>
      <c r="AB969" s="142"/>
    </row>
    <row r="970" spans="1:28" ht="15.75" customHeight="1" x14ac:dyDescent="0.3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  <c r="AA970" s="142"/>
      <c r="AB970" s="142"/>
    </row>
    <row r="971" spans="1:28" ht="15.75" customHeight="1" x14ac:dyDescent="0.3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  <c r="AA971" s="142"/>
      <c r="AB971" s="142"/>
    </row>
    <row r="972" spans="1:28" ht="15.75" customHeight="1" x14ac:dyDescent="0.3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  <c r="AA972" s="142"/>
      <c r="AB972" s="142"/>
    </row>
    <row r="973" spans="1:28" ht="15.75" customHeight="1" x14ac:dyDescent="0.3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  <c r="AA973" s="142"/>
      <c r="AB973" s="142"/>
    </row>
    <row r="974" spans="1:28" ht="15.75" customHeight="1" x14ac:dyDescent="0.3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  <c r="AA974" s="142"/>
      <c r="AB974" s="142"/>
    </row>
    <row r="975" spans="1:28" ht="15.75" customHeight="1" x14ac:dyDescent="0.3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  <c r="AA975" s="142"/>
      <c r="AB975" s="142"/>
    </row>
    <row r="976" spans="1:28" ht="15.75" customHeight="1" x14ac:dyDescent="0.3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  <c r="AA976" s="142"/>
      <c r="AB976" s="142"/>
    </row>
    <row r="977" spans="1:28" ht="15.75" customHeight="1" x14ac:dyDescent="0.3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  <c r="AA977" s="142"/>
      <c r="AB977" s="142"/>
    </row>
    <row r="978" spans="1:28" ht="15.75" customHeight="1" x14ac:dyDescent="0.3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  <c r="AA978" s="142"/>
      <c r="AB978" s="142"/>
    </row>
    <row r="979" spans="1:28" ht="15.75" customHeight="1" x14ac:dyDescent="0.3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  <c r="AA979" s="142"/>
      <c r="AB979" s="142"/>
    </row>
    <row r="980" spans="1:28" ht="15.75" customHeight="1" x14ac:dyDescent="0.3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  <c r="AA980" s="142"/>
      <c r="AB980" s="142"/>
    </row>
    <row r="981" spans="1:28" ht="15.75" customHeight="1" x14ac:dyDescent="0.3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  <c r="AA981" s="142"/>
      <c r="AB981" s="142"/>
    </row>
    <row r="982" spans="1:28" ht="15.75" customHeight="1" x14ac:dyDescent="0.3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  <c r="AA982" s="142"/>
      <c r="AB982" s="142"/>
    </row>
    <row r="983" spans="1:28" ht="15.75" customHeight="1" x14ac:dyDescent="0.3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  <c r="AA983" s="142"/>
      <c r="AB983" s="142"/>
    </row>
    <row r="984" spans="1:28" ht="15.75" customHeight="1" x14ac:dyDescent="0.3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  <c r="AA984" s="142"/>
      <c r="AB984" s="142"/>
    </row>
  </sheetData>
  <sortState xmlns:xlrd2="http://schemas.microsoft.com/office/spreadsheetml/2017/richdata2" ref="A4:H7">
    <sortCondition descending="1" ref="H3:H7"/>
  </sortState>
  <customSheetViews>
    <customSheetView guid="{D8BF8DC6-9944-4951-B65A-9BA1998D7324}" showGridLines="0" fitToPage="1">
      <pageMargins left="0.25" right="0.25" top="0.75" bottom="0.75" header="0.3" footer="0.3"/>
      <printOptions horizontalCentered="1"/>
      <pageSetup scale="65" orientation="landscape" r:id="rId1"/>
    </customSheetView>
    <customSheetView guid="{A940DDCF-0BD5-4E39-979F-75E9626029AB}" showGridLines="0" fitToPage="1">
      <pageMargins left="0.25" right="0.25" top="0.75" bottom="0.75" header="0.3" footer="0.3"/>
      <printOptions horizontalCentered="1"/>
      <pageSetup scale="65" orientation="landscape" r:id="rId2"/>
    </customSheetView>
  </customSheetViews>
  <mergeCells count="1">
    <mergeCell ref="B1:J1"/>
  </mergeCells>
  <printOptions horizontalCentered="1"/>
  <pageMargins left="0.25" right="0.25" top="0.75" bottom="0.75" header="0.3" footer="0.3"/>
  <pageSetup scale="65" orientation="landscape" r:id="rId3"/>
  <ignoredErrors>
    <ignoredError sqref="E13 I13:J13" formulaRange="1"/>
  </ignoredError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  <pageSetUpPr fitToPage="1"/>
  </sheetPr>
  <dimension ref="A1:M31"/>
  <sheetViews>
    <sheetView showGridLines="0" workbookViewId="0">
      <selection activeCell="H22" sqref="H22"/>
    </sheetView>
  </sheetViews>
  <sheetFormatPr baseColWidth="10" defaultColWidth="14.44140625" defaultRowHeight="13.2" x14ac:dyDescent="0.3"/>
  <cols>
    <col min="1" max="1" width="13.6640625" style="130" bestFit="1" customWidth="1"/>
    <col min="2" max="10" width="8" style="130" bestFit="1" customWidth="1"/>
    <col min="11" max="13" width="9.6640625" style="130" bestFit="1" customWidth="1"/>
    <col min="14" max="16384" width="14.44140625" style="130"/>
  </cols>
  <sheetData>
    <row r="1" spans="1:10" x14ac:dyDescent="0.3">
      <c r="A1" s="235"/>
      <c r="B1" s="233">
        <v>2011</v>
      </c>
      <c r="C1" s="233">
        <v>2012</v>
      </c>
      <c r="D1" s="233">
        <v>2013</v>
      </c>
      <c r="E1" s="233">
        <v>2014</v>
      </c>
      <c r="F1" s="233">
        <v>2015</v>
      </c>
      <c r="G1" s="233">
        <v>2016</v>
      </c>
      <c r="H1" s="233">
        <v>2017</v>
      </c>
      <c r="I1" s="233">
        <v>2018</v>
      </c>
      <c r="J1" s="233">
        <v>2019</v>
      </c>
    </row>
    <row r="2" spans="1:10" s="569" customFormat="1" ht="20.399999999999999" x14ac:dyDescent="0.3">
      <c r="A2" s="568"/>
      <c r="B2" s="570" t="s">
        <v>100</v>
      </c>
      <c r="C2" s="570" t="s">
        <v>100</v>
      </c>
      <c r="D2" s="570" t="s">
        <v>100</v>
      </c>
      <c r="E2" s="570" t="s">
        <v>100</v>
      </c>
      <c r="F2" s="570" t="s">
        <v>100</v>
      </c>
      <c r="G2" s="570" t="s">
        <v>100</v>
      </c>
      <c r="H2" s="570" t="s">
        <v>100</v>
      </c>
      <c r="I2" s="570" t="s">
        <v>100</v>
      </c>
      <c r="J2" s="570" t="s">
        <v>100</v>
      </c>
    </row>
    <row r="3" spans="1:10" x14ac:dyDescent="0.3">
      <c r="A3" s="137" t="s">
        <v>125</v>
      </c>
      <c r="B3" s="571">
        <v>188171.00099999999</v>
      </c>
      <c r="C3" s="571">
        <v>221410.231</v>
      </c>
      <c r="D3" s="571">
        <v>250645.125</v>
      </c>
      <c r="E3" s="571">
        <v>284398.51299999998</v>
      </c>
      <c r="F3" s="571">
        <v>294756.34299999999</v>
      </c>
      <c r="G3" s="541">
        <v>348669.46299999999</v>
      </c>
      <c r="H3" s="541">
        <v>363902.51899999997</v>
      </c>
      <c r="I3" s="541">
        <v>388602.511</v>
      </c>
      <c r="J3" s="541">
        <v>384130.87400000001</v>
      </c>
    </row>
    <row r="4" spans="1:10" x14ac:dyDescent="0.3">
      <c r="A4" s="137" t="s">
        <v>124</v>
      </c>
      <c r="B4" s="571">
        <v>26201</v>
      </c>
      <c r="C4" s="571">
        <v>30816</v>
      </c>
      <c r="D4" s="571">
        <v>33399</v>
      </c>
      <c r="E4" s="571">
        <v>31280.837</v>
      </c>
      <c r="F4" s="571">
        <v>33764.381000000001</v>
      </c>
      <c r="G4" s="541">
        <v>32607.085999999999</v>
      </c>
      <c r="H4" s="541">
        <v>31833.233</v>
      </c>
      <c r="I4" s="574">
        <v>33981.807000000001</v>
      </c>
      <c r="J4" s="574">
        <v>31873.063999999998</v>
      </c>
    </row>
    <row r="5" spans="1:10" x14ac:dyDescent="0.3">
      <c r="A5" s="137" t="s">
        <v>126</v>
      </c>
      <c r="B5" s="137"/>
      <c r="C5" s="137"/>
      <c r="D5" s="137"/>
      <c r="E5" s="137"/>
      <c r="F5" s="137"/>
      <c r="G5" s="572">
        <v>5.8010000000000002</v>
      </c>
      <c r="H5" s="573">
        <v>13.815</v>
      </c>
      <c r="I5" s="572"/>
      <c r="J5" s="574"/>
    </row>
    <row r="6" spans="1:10" x14ac:dyDescent="0.3">
      <c r="A6" s="575" t="s">
        <v>2</v>
      </c>
      <c r="B6" s="541">
        <f>SUM(B3:B5)</f>
        <v>214372.00099999999</v>
      </c>
      <c r="C6" s="541">
        <f t="shared" ref="C6:H6" si="0">SUM(C3:C5)</f>
        <v>252226.231</v>
      </c>
      <c r="D6" s="541">
        <f t="shared" si="0"/>
        <v>284044.125</v>
      </c>
      <c r="E6" s="541">
        <f t="shared" si="0"/>
        <v>315679.34999999998</v>
      </c>
      <c r="F6" s="541">
        <f t="shared" si="0"/>
        <v>328520.72399999999</v>
      </c>
      <c r="G6" s="541">
        <f t="shared" si="0"/>
        <v>381282.35</v>
      </c>
      <c r="H6" s="541">
        <f t="shared" si="0"/>
        <v>395749.56699999998</v>
      </c>
      <c r="I6" s="541">
        <f>SUM(I3:I5)</f>
        <v>422584.31799999997</v>
      </c>
      <c r="J6" s="541">
        <f>SUM(J3:J5)</f>
        <v>416003.93800000002</v>
      </c>
    </row>
    <row r="7" spans="1:10" x14ac:dyDescent="0.25">
      <c r="A7" s="156" t="s">
        <v>160</v>
      </c>
      <c r="B7" s="567">
        <v>1.3508</v>
      </c>
      <c r="C7" s="567">
        <v>1.3113999999999999</v>
      </c>
      <c r="D7" s="567">
        <v>1.2883</v>
      </c>
      <c r="E7" s="567">
        <v>1.2302999999999999</v>
      </c>
      <c r="F7" s="567">
        <v>1.1760999999999999</v>
      </c>
      <c r="G7" s="567">
        <v>1.1266</v>
      </c>
      <c r="H7" s="567">
        <v>1.0885</v>
      </c>
      <c r="I7" s="567">
        <v>1.0609</v>
      </c>
      <c r="J7" s="567">
        <v>1.03</v>
      </c>
    </row>
    <row r="8" spans="1:10" x14ac:dyDescent="0.3">
      <c r="A8" s="128"/>
    </row>
    <row r="9" spans="1:10" x14ac:dyDescent="0.3">
      <c r="A9" s="128"/>
    </row>
    <row r="10" spans="1:10" x14ac:dyDescent="0.3">
      <c r="A10" s="578" t="s">
        <v>294</v>
      </c>
      <c r="B10" s="237">
        <v>2011</v>
      </c>
      <c r="C10" s="237">
        <v>2012</v>
      </c>
      <c r="D10" s="237">
        <v>2013</v>
      </c>
      <c r="E10" s="237">
        <v>2014</v>
      </c>
      <c r="F10" s="237">
        <v>2015</v>
      </c>
      <c r="G10" s="237">
        <v>2016</v>
      </c>
      <c r="H10" s="237">
        <v>2017</v>
      </c>
      <c r="I10" s="237">
        <v>2018</v>
      </c>
      <c r="J10" s="237">
        <v>2019</v>
      </c>
    </row>
    <row r="11" spans="1:10" x14ac:dyDescent="0.3">
      <c r="A11" s="137" t="s">
        <v>125</v>
      </c>
      <c r="B11" s="577">
        <f t="shared" ref="B11:J11" si="1">ROUND(B3*B$7,3)</f>
        <v>254181.38800000001</v>
      </c>
      <c r="C11" s="577">
        <f t="shared" si="1"/>
        <v>290357.37699999998</v>
      </c>
      <c r="D11" s="577">
        <f t="shared" si="1"/>
        <v>322906.11499999999</v>
      </c>
      <c r="E11" s="577">
        <f t="shared" si="1"/>
        <v>349895.49099999998</v>
      </c>
      <c r="F11" s="577">
        <f t="shared" si="1"/>
        <v>346662.935</v>
      </c>
      <c r="G11" s="577">
        <f t="shared" si="1"/>
        <v>392811.01699999999</v>
      </c>
      <c r="H11" s="577">
        <f t="shared" si="1"/>
        <v>396107.89199999999</v>
      </c>
      <c r="I11" s="577">
        <f t="shared" si="1"/>
        <v>412268.40399999998</v>
      </c>
      <c r="J11" s="577">
        <f t="shared" si="1"/>
        <v>395654.8</v>
      </c>
    </row>
    <row r="12" spans="1:10" x14ac:dyDescent="0.3">
      <c r="A12" s="137" t="s">
        <v>124</v>
      </c>
      <c r="B12" s="577">
        <f t="shared" ref="B12:J12" si="2">ROUND(B4*B$7,3)</f>
        <v>35392.311000000002</v>
      </c>
      <c r="C12" s="577">
        <f t="shared" si="2"/>
        <v>40412.101999999999</v>
      </c>
      <c r="D12" s="577">
        <f t="shared" si="2"/>
        <v>43027.932000000001</v>
      </c>
      <c r="E12" s="577">
        <f t="shared" si="2"/>
        <v>38484.813999999998</v>
      </c>
      <c r="F12" s="577">
        <f t="shared" si="2"/>
        <v>39710.288</v>
      </c>
      <c r="G12" s="577">
        <f t="shared" si="2"/>
        <v>36735.142999999996</v>
      </c>
      <c r="H12" s="577">
        <f t="shared" si="2"/>
        <v>34650.474000000002</v>
      </c>
      <c r="I12" s="577">
        <f t="shared" si="2"/>
        <v>36051.298999999999</v>
      </c>
      <c r="J12" s="577">
        <f t="shared" si="2"/>
        <v>32829.256000000001</v>
      </c>
    </row>
    <row r="13" spans="1:10" x14ac:dyDescent="0.3">
      <c r="A13" s="137" t="s">
        <v>126</v>
      </c>
      <c r="B13" s="577">
        <f t="shared" ref="B13:J13" si="3">ROUND(B5*B$7,3)</f>
        <v>0</v>
      </c>
      <c r="C13" s="577">
        <f t="shared" si="3"/>
        <v>0</v>
      </c>
      <c r="D13" s="577">
        <f t="shared" si="3"/>
        <v>0</v>
      </c>
      <c r="E13" s="577">
        <f t="shared" si="3"/>
        <v>0</v>
      </c>
      <c r="F13" s="577">
        <f t="shared" si="3"/>
        <v>0</v>
      </c>
      <c r="G13" s="577">
        <f t="shared" si="3"/>
        <v>6.5350000000000001</v>
      </c>
      <c r="H13" s="577">
        <f t="shared" si="3"/>
        <v>15.038</v>
      </c>
      <c r="I13" s="577">
        <f t="shared" si="3"/>
        <v>0</v>
      </c>
      <c r="J13" s="577">
        <f t="shared" si="3"/>
        <v>0</v>
      </c>
    </row>
    <row r="14" spans="1:10" x14ac:dyDescent="0.3">
      <c r="A14" s="576" t="s">
        <v>2</v>
      </c>
      <c r="B14" s="541">
        <f>SUM(B11:B13)</f>
        <v>289573.69900000002</v>
      </c>
      <c r="C14" s="541">
        <f t="shared" ref="C14:J14" si="4">SUM(C11:C13)</f>
        <v>330769.47899999999</v>
      </c>
      <c r="D14" s="541">
        <f t="shared" si="4"/>
        <v>365934.04700000002</v>
      </c>
      <c r="E14" s="541">
        <f t="shared" si="4"/>
        <v>388380.30499999999</v>
      </c>
      <c r="F14" s="541">
        <f t="shared" si="4"/>
        <v>386373.223</v>
      </c>
      <c r="G14" s="541">
        <f t="shared" si="4"/>
        <v>429552.69499999995</v>
      </c>
      <c r="H14" s="541">
        <f t="shared" si="4"/>
        <v>430773.40399999998</v>
      </c>
      <c r="I14" s="541">
        <f t="shared" si="4"/>
        <v>448319.70299999998</v>
      </c>
      <c r="J14" s="541">
        <f t="shared" si="4"/>
        <v>428484.05599999998</v>
      </c>
    </row>
    <row r="15" spans="1:10" x14ac:dyDescent="0.3">
      <c r="A15" s="128"/>
    </row>
    <row r="16" spans="1:10" x14ac:dyDescent="0.3">
      <c r="A16" s="578" t="s">
        <v>3</v>
      </c>
      <c r="B16" s="237">
        <v>2011</v>
      </c>
      <c r="C16" s="237">
        <v>2012</v>
      </c>
      <c r="D16" s="237">
        <v>2013</v>
      </c>
      <c r="E16" s="237">
        <v>2014</v>
      </c>
      <c r="F16" s="237">
        <v>2015</v>
      </c>
      <c r="G16" s="237">
        <v>2016</v>
      </c>
      <c r="H16" s="237">
        <v>2017</v>
      </c>
      <c r="I16" s="237">
        <v>2018</v>
      </c>
      <c r="J16" s="237">
        <v>2019</v>
      </c>
    </row>
    <row r="17" spans="1:13" x14ac:dyDescent="0.3">
      <c r="A17" s="137" t="s">
        <v>125</v>
      </c>
      <c r="B17" s="685">
        <f>+B3/B6</f>
        <v>0.87777788200988061</v>
      </c>
      <c r="C17" s="579">
        <f t="shared" ref="C17:J17" si="5">+C3/C6</f>
        <v>0.87782396827711384</v>
      </c>
      <c r="D17" s="579">
        <f t="shared" si="5"/>
        <v>0.88241615629261827</v>
      </c>
      <c r="E17" s="579">
        <f t="shared" si="5"/>
        <v>0.90090946081839052</v>
      </c>
      <c r="F17" s="579">
        <f t="shared" si="5"/>
        <v>0.89722298006380874</v>
      </c>
      <c r="G17" s="579">
        <f t="shared" si="5"/>
        <v>0.91446525914456833</v>
      </c>
      <c r="H17" s="579">
        <f t="shared" si="5"/>
        <v>0.91952727013343771</v>
      </c>
      <c r="I17" s="579">
        <f t="shared" si="5"/>
        <v>0.91958573578681646</v>
      </c>
      <c r="J17" s="685">
        <f t="shared" si="5"/>
        <v>0.92338278297740539</v>
      </c>
    </row>
    <row r="18" spans="1:13" x14ac:dyDescent="0.3">
      <c r="A18" s="137" t="s">
        <v>124</v>
      </c>
      <c r="B18" s="685">
        <f>+B4/B6</f>
        <v>0.12222211799011944</v>
      </c>
      <c r="C18" s="579">
        <f t="shared" ref="C18:J18" si="6">+C4/C6</f>
        <v>0.12217603172288612</v>
      </c>
      <c r="D18" s="579">
        <f t="shared" si="6"/>
        <v>0.11758384370738173</v>
      </c>
      <c r="E18" s="579">
        <f t="shared" si="6"/>
        <v>9.9090539181609441E-2</v>
      </c>
      <c r="F18" s="579">
        <f t="shared" si="6"/>
        <v>0.1027770199361913</v>
      </c>
      <c r="G18" s="579">
        <f t="shared" si="6"/>
        <v>8.5519526408709981E-2</v>
      </c>
      <c r="H18" s="579">
        <f t="shared" si="6"/>
        <v>8.0437821426599318E-2</v>
      </c>
      <c r="I18" s="685">
        <f t="shared" si="6"/>
        <v>8.0414264213183609E-2</v>
      </c>
      <c r="J18" s="685">
        <f t="shared" si="6"/>
        <v>7.6617217022594622E-2</v>
      </c>
    </row>
    <row r="19" spans="1:13" x14ac:dyDescent="0.3">
      <c r="A19" s="137" t="s">
        <v>126</v>
      </c>
      <c r="B19" s="579">
        <f>+B5/B6</f>
        <v>0</v>
      </c>
      <c r="C19" s="579">
        <f t="shared" ref="C19:J19" si="7">+C5/C6</f>
        <v>0</v>
      </c>
      <c r="D19" s="579">
        <f t="shared" si="7"/>
        <v>0</v>
      </c>
      <c r="E19" s="579">
        <f t="shared" si="7"/>
        <v>0</v>
      </c>
      <c r="F19" s="579">
        <f t="shared" si="7"/>
        <v>0</v>
      </c>
      <c r="G19" s="580">
        <f t="shared" si="7"/>
        <v>1.5214446721701125E-5</v>
      </c>
      <c r="H19" s="580">
        <f t="shared" si="7"/>
        <v>3.4908439962993065E-5</v>
      </c>
      <c r="I19" s="579">
        <f t="shared" si="7"/>
        <v>0</v>
      </c>
      <c r="J19" s="579">
        <f t="shared" si="7"/>
        <v>0</v>
      </c>
    </row>
    <row r="23" spans="1:13" x14ac:dyDescent="0.3">
      <c r="I23" s="566"/>
      <c r="J23" s="566"/>
      <c r="K23" s="207"/>
      <c r="L23" s="207"/>
      <c r="M23" s="207"/>
    </row>
    <row r="25" spans="1:13" x14ac:dyDescent="0.3">
      <c r="A25" s="128"/>
    </row>
    <row r="26" spans="1:13" x14ac:dyDescent="0.3">
      <c r="A26" s="236"/>
      <c r="B26" s="139"/>
    </row>
    <row r="27" spans="1:13" x14ac:dyDescent="0.3">
      <c r="A27" s="129"/>
    </row>
    <row r="28" spans="1:13" x14ac:dyDescent="0.3">
      <c r="A28" s="129"/>
    </row>
    <row r="29" spans="1:13" x14ac:dyDescent="0.3">
      <c r="A29" s="128"/>
    </row>
    <row r="30" spans="1:13" x14ac:dyDescent="0.3">
      <c r="A30" s="128"/>
    </row>
    <row r="31" spans="1:13" x14ac:dyDescent="0.3">
      <c r="A31" s="131"/>
    </row>
  </sheetData>
  <customSheetViews>
    <customSheetView guid="{D8BF8DC6-9944-4951-B65A-9BA1998D7324}" showGridLines="0" fitToPage="1">
      <selection activeCell="E23" sqref="E23"/>
      <pageMargins left="0.25" right="0.25" top="0.75" bottom="0.75" header="0.3" footer="0.3"/>
      <printOptions horizontalCentered="1"/>
      <pageSetup scale="59" orientation="landscape" r:id="rId1"/>
    </customSheetView>
    <customSheetView guid="{A940DDCF-0BD5-4E39-979F-75E9626029AB}" showGridLines="0" fitToPage="1">
      <selection activeCell="E23" sqref="E23"/>
      <pageMargins left="0.25" right="0.25" top="0.75" bottom="0.75" header="0.3" footer="0.3"/>
      <printOptions horizontalCentered="1"/>
      <pageSetup scale="59" orientation="landscape" r:id="rId2"/>
    </customSheetView>
  </customSheetViews>
  <printOptions horizontalCentered="1"/>
  <pageMargins left="0.25" right="0.25" top="0.75" bottom="0.75" header="0.3" footer="0.3"/>
  <pageSetup scale="59"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0"/>
  <sheetViews>
    <sheetView showGridLines="0" zoomScaleNormal="100" workbookViewId="0">
      <selection activeCell="R6" sqref="R6"/>
    </sheetView>
  </sheetViews>
  <sheetFormatPr baseColWidth="10" defaultColWidth="11.44140625" defaultRowHeight="13.2" x14ac:dyDescent="0.3"/>
  <cols>
    <col min="1" max="1" width="54.6640625" style="130" customWidth="1"/>
    <col min="2" max="9" width="7.44140625" style="130" bestFit="1" customWidth="1"/>
    <col min="10" max="10" width="11.44140625" style="130"/>
    <col min="11" max="11" width="32.109375" style="130" bestFit="1" customWidth="1"/>
    <col min="12" max="13" width="0" style="130" hidden="1" customWidth="1"/>
    <col min="14" max="21" width="6.44140625" style="130" bestFit="1" customWidth="1"/>
    <col min="22" max="16384" width="11.44140625" style="130"/>
  </cols>
  <sheetData>
    <row r="1" spans="1:21" ht="15" customHeight="1" x14ac:dyDescent="0.3">
      <c r="A1" s="733" t="s">
        <v>239</v>
      </c>
      <c r="B1" s="740" t="s">
        <v>100</v>
      </c>
      <c r="C1" s="741"/>
      <c r="D1" s="741"/>
      <c r="E1" s="742"/>
      <c r="F1" s="737" t="s">
        <v>294</v>
      </c>
      <c r="G1" s="738"/>
      <c r="H1" s="738"/>
      <c r="I1" s="739"/>
      <c r="K1" s="735" t="s">
        <v>240</v>
      </c>
      <c r="L1" s="217" t="s">
        <v>100</v>
      </c>
      <c r="M1" s="217" t="s">
        <v>100</v>
      </c>
      <c r="N1" s="740" t="s">
        <v>100</v>
      </c>
      <c r="O1" s="741"/>
      <c r="P1" s="741"/>
      <c r="Q1" s="742"/>
      <c r="R1" s="737" t="s">
        <v>294</v>
      </c>
      <c r="S1" s="738"/>
      <c r="T1" s="738"/>
      <c r="U1" s="739"/>
    </row>
    <row r="2" spans="1:21" x14ac:dyDescent="0.3">
      <c r="A2" s="734"/>
      <c r="B2" s="237">
        <v>2016</v>
      </c>
      <c r="C2" s="181">
        <v>2017</v>
      </c>
      <c r="D2" s="237">
        <v>2018</v>
      </c>
      <c r="E2" s="180">
        <v>2019</v>
      </c>
      <c r="F2" s="237">
        <v>2016</v>
      </c>
      <c r="G2" s="181">
        <v>2017</v>
      </c>
      <c r="H2" s="237">
        <v>2018</v>
      </c>
      <c r="I2" s="181">
        <v>2019</v>
      </c>
      <c r="K2" s="736"/>
      <c r="L2" s="180">
        <v>2016</v>
      </c>
      <c r="M2" s="180">
        <v>2017</v>
      </c>
      <c r="N2" s="237">
        <v>2016</v>
      </c>
      <c r="O2" s="181">
        <v>2017</v>
      </c>
      <c r="P2" s="237">
        <v>2018</v>
      </c>
      <c r="Q2" s="180">
        <v>2019</v>
      </c>
      <c r="R2" s="193">
        <v>2016</v>
      </c>
      <c r="S2" s="237">
        <v>2017</v>
      </c>
      <c r="T2" s="193">
        <v>2018</v>
      </c>
      <c r="U2" s="237">
        <v>2019</v>
      </c>
    </row>
    <row r="3" spans="1:21" x14ac:dyDescent="0.25">
      <c r="A3" s="214" t="s">
        <v>226</v>
      </c>
      <c r="B3" s="218">
        <v>3253.2339999999999</v>
      </c>
      <c r="C3" s="246">
        <v>3459.0990000000002</v>
      </c>
      <c r="D3" s="218">
        <v>3427.2849999999999</v>
      </c>
      <c r="E3" s="222">
        <v>3739.2890000000002</v>
      </c>
      <c r="F3" s="135">
        <f>+B3*F$20</f>
        <v>3665.0293975016457</v>
      </c>
      <c r="G3" s="135">
        <f>+C3*G$20</f>
        <v>3765.1718404566</v>
      </c>
      <c r="H3" s="135">
        <f>+D3*H$20</f>
        <v>3636.0066564999997</v>
      </c>
      <c r="I3" s="208">
        <f>+E3*I$20</f>
        <v>3851.4676700000005</v>
      </c>
      <c r="K3" s="213" t="s">
        <v>23</v>
      </c>
      <c r="L3" s="223">
        <v>19601.133000000002</v>
      </c>
      <c r="M3" s="225">
        <v>19646.557000000001</v>
      </c>
      <c r="N3" s="230">
        <v>19601</v>
      </c>
      <c r="O3" s="230">
        <v>19647</v>
      </c>
      <c r="P3" s="656">
        <v>13088.011</v>
      </c>
      <c r="Q3" s="656">
        <v>10233.565000000001</v>
      </c>
      <c r="R3" s="133">
        <f>+N3*R$9</f>
        <v>22082.100832718999</v>
      </c>
      <c r="S3" s="133">
        <f>+O3*S$9</f>
        <v>21385.433359799998</v>
      </c>
      <c r="T3" s="133">
        <f>+P3*T$9</f>
        <v>13885.070869900001</v>
      </c>
      <c r="U3" s="209">
        <f>+Q3*U$9</f>
        <v>10540.571950000001</v>
      </c>
    </row>
    <row r="4" spans="1:21" x14ac:dyDescent="0.25">
      <c r="A4" s="214" t="s">
        <v>32</v>
      </c>
      <c r="B4" s="218">
        <v>266.63499999999999</v>
      </c>
      <c r="C4" s="246">
        <v>207.18799999999999</v>
      </c>
      <c r="D4" s="218">
        <v>246.18899999999999</v>
      </c>
      <c r="E4" s="222">
        <v>245.41</v>
      </c>
      <c r="F4" s="135">
        <f t="shared" ref="F4:I17" si="0">+B4*F$20</f>
        <v>300.38574335656494</v>
      </c>
      <c r="G4" s="135">
        <f t="shared" si="0"/>
        <v>225.52069867919997</v>
      </c>
      <c r="H4" s="135">
        <f t="shared" si="0"/>
        <v>261.18191009999998</v>
      </c>
      <c r="I4" s="208">
        <f t="shared" si="0"/>
        <v>252.7723</v>
      </c>
      <c r="K4" s="214" t="s">
        <v>234</v>
      </c>
      <c r="L4" s="219">
        <v>14779.733</v>
      </c>
      <c r="M4" s="226">
        <v>12480.727999999999</v>
      </c>
      <c r="N4" s="230">
        <v>14780</v>
      </c>
      <c r="O4" s="230">
        <v>12481</v>
      </c>
      <c r="P4" s="656">
        <v>17974.421999999999</v>
      </c>
      <c r="Q4" s="656">
        <v>11443.008</v>
      </c>
      <c r="R4" s="133">
        <f t="shared" ref="R4:U6" si="1">+N4*R$9</f>
        <v>16650.857114819999</v>
      </c>
      <c r="S4" s="133">
        <f t="shared" si="1"/>
        <v>13585.361315399998</v>
      </c>
      <c r="T4" s="133">
        <f t="shared" si="1"/>
        <v>19069.064299799997</v>
      </c>
      <c r="U4" s="209">
        <f t="shared" si="1"/>
        <v>11786.29824</v>
      </c>
    </row>
    <row r="5" spans="1:21" x14ac:dyDescent="0.25">
      <c r="A5" s="214" t="s">
        <v>30</v>
      </c>
      <c r="B5" s="218">
        <v>32150.083999999999</v>
      </c>
      <c r="C5" s="246">
        <v>31255.221000000001</v>
      </c>
      <c r="D5" s="218">
        <v>32041.417000000001</v>
      </c>
      <c r="E5" s="222">
        <v>31823.24</v>
      </c>
      <c r="F5" s="135">
        <f t="shared" si="0"/>
        <v>36219.651888596789</v>
      </c>
      <c r="G5" s="135">
        <f t="shared" si="0"/>
        <v>34020.789221831401</v>
      </c>
      <c r="H5" s="135">
        <f t="shared" si="0"/>
        <v>33992.739295300002</v>
      </c>
      <c r="I5" s="208">
        <f t="shared" si="0"/>
        <v>32777.9372</v>
      </c>
      <c r="K5" s="214" t="s">
        <v>235</v>
      </c>
      <c r="L5" s="224">
        <v>829.524</v>
      </c>
      <c r="M5" s="227">
        <v>880.85599999999999</v>
      </c>
      <c r="N5" s="230">
        <v>829.524</v>
      </c>
      <c r="O5" s="230">
        <v>880.85599999999999</v>
      </c>
      <c r="P5" s="656">
        <v>477.63499999999999</v>
      </c>
      <c r="Q5" s="656">
        <v>472.44900000000001</v>
      </c>
      <c r="R5" s="133">
        <f t="shared" si="1"/>
        <v>934.52541253815593</v>
      </c>
      <c r="S5" s="133">
        <f t="shared" si="1"/>
        <v>958.79713379039993</v>
      </c>
      <c r="T5" s="133">
        <f t="shared" si="1"/>
        <v>506.72297149999997</v>
      </c>
      <c r="U5" s="209">
        <f t="shared" si="1"/>
        <v>486.62247000000002</v>
      </c>
    </row>
    <row r="6" spans="1:21" x14ac:dyDescent="0.25">
      <c r="A6" s="214" t="s">
        <v>227</v>
      </c>
      <c r="B6" s="218">
        <v>30708.809000000001</v>
      </c>
      <c r="C6" s="246">
        <v>32738.672999999999</v>
      </c>
      <c r="D6" s="218">
        <v>35098.334999999999</v>
      </c>
      <c r="E6" s="222">
        <v>33680.148999999998</v>
      </c>
      <c r="F6" s="135">
        <f t="shared" si="0"/>
        <v>34595.939839330065</v>
      </c>
      <c r="G6" s="135">
        <f t="shared" si="0"/>
        <v>35635.502098528195</v>
      </c>
      <c r="H6" s="135">
        <f t="shared" si="0"/>
        <v>37235.8236015</v>
      </c>
      <c r="I6" s="208">
        <f t="shared" si="0"/>
        <v>34690.553469999999</v>
      </c>
      <c r="K6" s="243" t="s">
        <v>241</v>
      </c>
      <c r="L6" s="220">
        <v>8210.2810000000009</v>
      </c>
      <c r="M6" s="220">
        <v>7397.116</v>
      </c>
      <c r="N6" s="230">
        <v>8210.2810000000009</v>
      </c>
      <c r="O6" s="230">
        <v>7397.116</v>
      </c>
      <c r="P6" s="656">
        <v>8360.1229999999996</v>
      </c>
      <c r="Q6" s="656">
        <v>7205.3720000000003</v>
      </c>
      <c r="R6" s="133">
        <f t="shared" si="1"/>
        <v>9249.5409880596399</v>
      </c>
      <c r="S6" s="133">
        <f t="shared" si="1"/>
        <v>8051.637973874399</v>
      </c>
      <c r="T6" s="133">
        <f t="shared" si="1"/>
        <v>8869.2544906999992</v>
      </c>
      <c r="U6" s="209">
        <f t="shared" si="1"/>
        <v>7421.5331600000009</v>
      </c>
    </row>
    <row r="7" spans="1:21" x14ac:dyDescent="0.3">
      <c r="A7" s="214" t="s">
        <v>228</v>
      </c>
      <c r="B7" s="218">
        <v>4080.3739999999998</v>
      </c>
      <c r="C7" s="246">
        <v>6261.3720000000003</v>
      </c>
      <c r="D7" s="218">
        <v>4286.3770000000004</v>
      </c>
      <c r="E7" s="222">
        <v>4263.991</v>
      </c>
      <c r="F7" s="135">
        <f t="shared" si="0"/>
        <v>4596.8690425593049</v>
      </c>
      <c r="G7" s="135">
        <f t="shared" si="0"/>
        <v>6815.3994832248</v>
      </c>
      <c r="H7" s="135">
        <f t="shared" si="0"/>
        <v>4547.4173593000005</v>
      </c>
      <c r="I7" s="208">
        <f t="shared" si="0"/>
        <v>4391.9107300000005</v>
      </c>
      <c r="K7" s="242" t="s">
        <v>89</v>
      </c>
      <c r="M7" s="245"/>
      <c r="N7" s="209">
        <f t="shared" ref="N7:U7" si="2">SUM(N3:N6)</f>
        <v>43420.805</v>
      </c>
      <c r="O7" s="209">
        <f t="shared" si="2"/>
        <v>40405.972000000002</v>
      </c>
      <c r="P7" s="209">
        <f t="shared" si="2"/>
        <v>39900.190999999992</v>
      </c>
      <c r="Q7" s="209">
        <f t="shared" si="2"/>
        <v>29354.394</v>
      </c>
      <c r="R7" s="209">
        <f t="shared" si="2"/>
        <v>48917.024348136794</v>
      </c>
      <c r="S7" s="209">
        <f t="shared" si="2"/>
        <v>43981.229782864801</v>
      </c>
      <c r="T7" s="209">
        <f t="shared" si="2"/>
        <v>42330.112631899996</v>
      </c>
      <c r="U7" s="209">
        <f t="shared" si="2"/>
        <v>30235.025820000003</v>
      </c>
    </row>
    <row r="8" spans="1:21" ht="14.4" x14ac:dyDescent="0.3">
      <c r="A8" s="214" t="s">
        <v>229</v>
      </c>
      <c r="B8" s="218">
        <v>122076.49</v>
      </c>
      <c r="C8" s="246">
        <v>126275.223</v>
      </c>
      <c r="D8" s="655">
        <v>129858.34</v>
      </c>
      <c r="E8" s="222">
        <v>133282.41800000001</v>
      </c>
      <c r="F8" s="135">
        <f t="shared" si="0"/>
        <v>137528.97104660032</v>
      </c>
      <c r="G8" s="135">
        <f t="shared" si="0"/>
        <v>137448.48406679818</v>
      </c>
      <c r="H8" s="135">
        <f t="shared" si="0"/>
        <v>137766.712906</v>
      </c>
      <c r="I8" s="208">
        <f t="shared" si="0"/>
        <v>137280.89054000002</v>
      </c>
      <c r="K8" s="243" t="s">
        <v>190</v>
      </c>
      <c r="M8" s="246"/>
      <c r="N8" s="246"/>
      <c r="O8" s="246"/>
      <c r="P8" s="246"/>
      <c r="Q8" s="246"/>
      <c r="R8" s="228">
        <f>+R7/'2.'!G5</f>
        <v>0.11387905852247407</v>
      </c>
      <c r="S8" s="228">
        <f>+S7/'2.'!H5</f>
        <v>0.10209826007450343</v>
      </c>
      <c r="T8" s="228">
        <f>+T7/+'2.'!I5</f>
        <v>9.4419469286558561E-2</v>
      </c>
      <c r="U8" s="228">
        <f>+U7/'2.'!J5</f>
        <v>7.0562779143691634E-2</v>
      </c>
    </row>
    <row r="9" spans="1:21" x14ac:dyDescent="0.25">
      <c r="A9" s="214" t="s">
        <v>230</v>
      </c>
      <c r="B9" s="218">
        <v>19499.143</v>
      </c>
      <c r="C9" s="246">
        <v>20181.465</v>
      </c>
      <c r="D9" s="218">
        <v>19722.307000000001</v>
      </c>
      <c r="E9" s="222">
        <v>23601.641</v>
      </c>
      <c r="F9" s="135">
        <f t="shared" si="0"/>
        <v>21967.350741166614</v>
      </c>
      <c r="G9" s="135">
        <f t="shared" si="0"/>
        <v>21967.189640180997</v>
      </c>
      <c r="H9" s="135">
        <f t="shared" si="0"/>
        <v>20923.3954963</v>
      </c>
      <c r="I9" s="208">
        <f t="shared" si="0"/>
        <v>24309.69023</v>
      </c>
      <c r="K9" s="244" t="s">
        <v>160</v>
      </c>
      <c r="M9" s="247"/>
      <c r="N9" s="216"/>
      <c r="O9" s="216"/>
      <c r="P9" s="216"/>
      <c r="Q9" s="216"/>
      <c r="R9" s="444">
        <v>1.1265803189999999</v>
      </c>
      <c r="S9" s="444">
        <v>1.0884833999999999</v>
      </c>
      <c r="T9" s="444">
        <v>1.0609</v>
      </c>
      <c r="U9" s="444">
        <v>1.03</v>
      </c>
    </row>
    <row r="10" spans="1:21" x14ac:dyDescent="0.3">
      <c r="A10" s="214" t="s">
        <v>39</v>
      </c>
      <c r="B10" s="218">
        <v>5206.4870000000001</v>
      </c>
      <c r="C10" s="246">
        <v>5370.8159999999998</v>
      </c>
      <c r="D10" s="218">
        <v>5362.8620000000001</v>
      </c>
      <c r="E10" s="222">
        <v>5329.1959999999999</v>
      </c>
      <c r="F10" s="135">
        <f t="shared" si="0"/>
        <v>5865.5257853293524</v>
      </c>
      <c r="G10" s="135">
        <f t="shared" si="0"/>
        <v>5846.0440604543992</v>
      </c>
      <c r="H10" s="135">
        <f t="shared" si="0"/>
        <v>5689.4602957999996</v>
      </c>
      <c r="I10" s="208">
        <f t="shared" si="0"/>
        <v>5489.0718800000004</v>
      </c>
    </row>
    <row r="11" spans="1:21" x14ac:dyDescent="0.3">
      <c r="A11" s="214" t="s">
        <v>29</v>
      </c>
      <c r="B11" s="218">
        <v>53.966999999999999</v>
      </c>
      <c r="C11" s="246">
        <v>48.768000000000001</v>
      </c>
      <c r="D11" s="218">
        <v>57.036999999999999</v>
      </c>
      <c r="E11" s="222">
        <v>38.414000000000001</v>
      </c>
      <c r="F11" s="135">
        <f t="shared" si="0"/>
        <v>60.798160075472993</v>
      </c>
      <c r="G11" s="135">
        <f t="shared" si="0"/>
        <v>53.083158451199992</v>
      </c>
      <c r="H11" s="135">
        <f t="shared" si="0"/>
        <v>60.510553299999998</v>
      </c>
      <c r="I11" s="208">
        <f t="shared" si="0"/>
        <v>39.566420000000001</v>
      </c>
    </row>
    <row r="12" spans="1:21" x14ac:dyDescent="0.3">
      <c r="A12" s="214" t="s">
        <v>40</v>
      </c>
      <c r="B12" s="218">
        <v>109.35899999999999</v>
      </c>
      <c r="C12" s="246">
        <v>70.793000000000006</v>
      </c>
      <c r="D12" s="218">
        <v>68.539000000000001</v>
      </c>
      <c r="E12" s="222">
        <v>70.596000000000004</v>
      </c>
      <c r="F12" s="135">
        <f t="shared" si="0"/>
        <v>123.20169710552098</v>
      </c>
      <c r="G12" s="135">
        <f t="shared" si="0"/>
        <v>77.057005336199992</v>
      </c>
      <c r="H12" s="135">
        <f t="shared" si="0"/>
        <v>72.713025099999996</v>
      </c>
      <c r="I12" s="208">
        <f t="shared" si="0"/>
        <v>72.713880000000003</v>
      </c>
    </row>
    <row r="13" spans="1:21" x14ac:dyDescent="0.3">
      <c r="A13" s="214" t="s">
        <v>231</v>
      </c>
      <c r="B13" s="218">
        <v>585.78300000000002</v>
      </c>
      <c r="C13" s="246">
        <v>603.42100000000005</v>
      </c>
      <c r="D13" s="218">
        <v>617.75</v>
      </c>
      <c r="E13" s="222">
        <v>632.45000000000005</v>
      </c>
      <c r="F13" s="135">
        <f t="shared" si="0"/>
        <v>659.9315990047769</v>
      </c>
      <c r="G13" s="135">
        <f t="shared" si="0"/>
        <v>656.81374171139998</v>
      </c>
      <c r="H13" s="135">
        <f t="shared" si="0"/>
        <v>655.37097499999993</v>
      </c>
      <c r="I13" s="208">
        <f t="shared" si="0"/>
        <v>651.4235000000001</v>
      </c>
    </row>
    <row r="14" spans="1:21" ht="14.4" x14ac:dyDescent="0.3">
      <c r="A14" s="214" t="s">
        <v>232</v>
      </c>
      <c r="B14" s="218">
        <v>3995.8</v>
      </c>
      <c r="C14" s="246">
        <v>5118.1620000000003</v>
      </c>
      <c r="D14" s="655">
        <v>5036.9669999999996</v>
      </c>
      <c r="E14" s="652">
        <v>6794.9939999999997</v>
      </c>
      <c r="F14" s="135">
        <f t="shared" si="0"/>
        <v>4501.5896386601999</v>
      </c>
      <c r="G14" s="135">
        <f t="shared" si="0"/>
        <v>5571.0343755107997</v>
      </c>
      <c r="H14" s="135">
        <f t="shared" si="0"/>
        <v>5343.7182902999994</v>
      </c>
      <c r="I14" s="208">
        <f t="shared" si="0"/>
        <v>6998.8438200000001</v>
      </c>
    </row>
    <row r="15" spans="1:21" x14ac:dyDescent="0.3">
      <c r="A15" s="214" t="s">
        <v>233</v>
      </c>
      <c r="B15" s="218">
        <v>26045.174999999999</v>
      </c>
      <c r="C15" s="246">
        <v>27989.981</v>
      </c>
      <c r="D15" s="218">
        <v>27918.22</v>
      </c>
      <c r="E15" s="222">
        <v>28452.532999999999</v>
      </c>
      <c r="F15" s="135">
        <f t="shared" si="0"/>
        <v>29341.981559910822</v>
      </c>
      <c r="G15" s="135">
        <f t="shared" si="0"/>
        <v>30466.629684815398</v>
      </c>
      <c r="H15" s="135">
        <f t="shared" si="0"/>
        <v>29618.439598000001</v>
      </c>
      <c r="I15" s="208">
        <f t="shared" si="0"/>
        <v>29306.108990000001</v>
      </c>
    </row>
    <row r="16" spans="1:21" x14ac:dyDescent="0.3">
      <c r="A16" s="214" t="s">
        <v>38</v>
      </c>
      <c r="B16" s="218">
        <v>2431.5349999999999</v>
      </c>
      <c r="C16" s="246">
        <v>1981.973</v>
      </c>
      <c r="D16" s="218">
        <v>999.67600000000004</v>
      </c>
      <c r="E16" s="222">
        <v>2139.4870000000001</v>
      </c>
      <c r="F16" s="135">
        <f t="shared" si="0"/>
        <v>2739.3194759596645</v>
      </c>
      <c r="G16" s="135">
        <f t="shared" si="0"/>
        <v>2157.3447097481999</v>
      </c>
      <c r="H16" s="135">
        <f t="shared" si="0"/>
        <v>1060.5562683999999</v>
      </c>
      <c r="I16" s="208">
        <f t="shared" si="0"/>
        <v>2203.6716100000003</v>
      </c>
    </row>
    <row r="17" spans="1:9" x14ac:dyDescent="0.3">
      <c r="A17" s="215" t="s">
        <v>35</v>
      </c>
      <c r="B17" s="221">
        <v>3931.0309999999999</v>
      </c>
      <c r="C17" s="654">
        <v>4076.0810000000001</v>
      </c>
      <c r="D17" s="221">
        <v>3220.2429999999999</v>
      </c>
      <c r="E17" s="651">
        <v>3640.6880000000001</v>
      </c>
      <c r="F17" s="248">
        <f t="shared" si="0"/>
        <v>4428.6221579788889</v>
      </c>
      <c r="G17" s="248">
        <f t="shared" si="0"/>
        <v>4436.7465055553994</v>
      </c>
      <c r="H17" s="248">
        <f t="shared" si="0"/>
        <v>3416.3557986999999</v>
      </c>
      <c r="I17" s="554">
        <f t="shared" si="0"/>
        <v>3749.9086400000001</v>
      </c>
    </row>
    <row r="18" spans="1:9" x14ac:dyDescent="0.3">
      <c r="A18" s="242" t="s">
        <v>89</v>
      </c>
      <c r="B18" s="229">
        <f t="shared" ref="B18:G18" si="3">SUM(B3:B17)</f>
        <v>254393.90599999996</v>
      </c>
      <c r="C18" s="245">
        <f t="shared" si="3"/>
        <v>265638.23600000003</v>
      </c>
      <c r="D18" s="229">
        <f t="shared" si="3"/>
        <v>267961.54399999999</v>
      </c>
      <c r="E18" s="653">
        <f t="shared" si="3"/>
        <v>277734.49600000004</v>
      </c>
      <c r="F18" s="209">
        <f t="shared" si="3"/>
        <v>286595.16777313594</v>
      </c>
      <c r="G18" s="209">
        <f t="shared" si="3"/>
        <v>289142.81029128243</v>
      </c>
      <c r="H18" s="209">
        <f t="shared" ref="H18:I18" si="4">SUM(H3:H17)</f>
        <v>284280.40202960005</v>
      </c>
      <c r="I18" s="209">
        <f t="shared" si="4"/>
        <v>286066.53088000003</v>
      </c>
    </row>
    <row r="19" spans="1:9" x14ac:dyDescent="0.3">
      <c r="A19" s="243" t="s">
        <v>190</v>
      </c>
      <c r="B19" s="218"/>
      <c r="C19" s="246"/>
      <c r="D19" s="218"/>
      <c r="E19" s="222"/>
      <c r="F19" s="228">
        <f>+F18/404883</f>
        <v>0.70784687866157858</v>
      </c>
      <c r="G19" s="228">
        <f>+G18/406039</f>
        <v>0.71210600531299317</v>
      </c>
      <c r="H19" s="228">
        <f>+H18/+'2.'!I5</f>
        <v>0.63410189624623148</v>
      </c>
      <c r="I19" s="228">
        <f>+I18/+'2.'!J5</f>
        <v>0.66762468003367781</v>
      </c>
    </row>
    <row r="20" spans="1:9" x14ac:dyDescent="0.25">
      <c r="A20" s="244" t="s">
        <v>160</v>
      </c>
      <c r="B20" s="137"/>
      <c r="C20" s="204"/>
      <c r="D20" s="137"/>
      <c r="E20" s="204"/>
      <c r="F20" s="444">
        <v>1.1265803189999999</v>
      </c>
      <c r="G20" s="444">
        <v>1.0884833999999999</v>
      </c>
      <c r="H20" s="444">
        <v>1.0609</v>
      </c>
      <c r="I20" s="444">
        <v>1.03</v>
      </c>
    </row>
  </sheetData>
  <customSheetViews>
    <customSheetView guid="{D8BF8DC6-9944-4951-B65A-9BA1998D7324}" showGridLines="0" hiddenColumns="1">
      <selection activeCell="H25" sqref="H25"/>
      <pageMargins left="0.7" right="0.7" top="0.75" bottom="0.75" header="0.3" footer="0.3"/>
      <pageSetup paperSize="9" orientation="portrait" r:id="rId1"/>
    </customSheetView>
    <customSheetView guid="{A940DDCF-0BD5-4E39-979F-75E9626029AB}" showGridLines="0" hiddenColumns="1">
      <selection activeCell="H25" sqref="H25"/>
      <pageMargins left="0.7" right="0.7" top="0.75" bottom="0.75" header="0.3" footer="0.3"/>
      <pageSetup paperSize="9" orientation="portrait" r:id="rId2"/>
    </customSheetView>
  </customSheetViews>
  <mergeCells count="6">
    <mergeCell ref="A1:A2"/>
    <mergeCell ref="K1:K2"/>
    <mergeCell ref="F1:I1"/>
    <mergeCell ref="R1:U1"/>
    <mergeCell ref="B1:E1"/>
    <mergeCell ref="N1:Q1"/>
  </mergeCells>
  <pageMargins left="0.7" right="0.7" top="0.75" bottom="0.75" header="0.3" footer="0.3"/>
  <pageSetup paperSize="9" orientation="portrait" r:id="rId3"/>
  <ignoredErrors>
    <ignoredError sqref="F19:G19 R7:S7 F18:G18 B18:E18 H18:I18 N7:Q7" formulaRange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986"/>
  <sheetViews>
    <sheetView workbookViewId="0">
      <selection activeCell="J16" sqref="J16"/>
    </sheetView>
  </sheetViews>
  <sheetFormatPr baseColWidth="10" defaultColWidth="14.44140625" defaultRowHeight="15" customHeight="1" x14ac:dyDescent="0.25"/>
  <cols>
    <col min="1" max="1" width="22.6640625" style="173" customWidth="1"/>
    <col min="2" max="5" width="10.6640625" style="173" customWidth="1"/>
    <col min="6" max="6" width="7.44140625" style="173" bestFit="1" customWidth="1"/>
    <col min="7" max="7" width="10.6640625" style="173" customWidth="1"/>
    <col min="8" max="10" width="11.109375" style="173" bestFit="1" customWidth="1"/>
    <col min="11" max="26" width="10.6640625" style="173" customWidth="1"/>
    <col min="27" max="16384" width="14.44140625" style="173"/>
  </cols>
  <sheetData>
    <row r="1" spans="1:19" ht="15" customHeight="1" x14ac:dyDescent="0.25">
      <c r="A1" s="743" t="s">
        <v>117</v>
      </c>
      <c r="B1" s="744"/>
      <c r="C1" s="744"/>
      <c r="D1" s="744"/>
      <c r="E1" s="744"/>
      <c r="F1" s="744"/>
      <c r="G1" s="744"/>
      <c r="H1" s="745"/>
    </row>
    <row r="2" spans="1:19" ht="15" customHeight="1" x14ac:dyDescent="0.25">
      <c r="A2" s="623"/>
      <c r="B2" s="603">
        <v>2011</v>
      </c>
      <c r="C2" s="603">
        <v>2012</v>
      </c>
      <c r="D2" s="603">
        <v>2013</v>
      </c>
      <c r="E2" s="603">
        <v>2014</v>
      </c>
      <c r="F2" s="603">
        <v>2015</v>
      </c>
      <c r="G2" s="603">
        <v>2016</v>
      </c>
      <c r="H2" s="603">
        <v>2017</v>
      </c>
      <c r="I2" s="603">
        <v>2018</v>
      </c>
      <c r="J2" s="603">
        <v>2019</v>
      </c>
    </row>
    <row r="3" spans="1:19" ht="15" customHeight="1" x14ac:dyDescent="0.25">
      <c r="A3" s="624" t="s">
        <v>97</v>
      </c>
      <c r="B3" s="625">
        <v>214371.84276700002</v>
      </c>
      <c r="C3" s="625">
        <v>252225.67266666671</v>
      </c>
      <c r="D3" s="625">
        <v>284044.397</v>
      </c>
      <c r="E3" s="625">
        <v>315679.34835349995</v>
      </c>
      <c r="F3" s="625">
        <v>328520.43400000001</v>
      </c>
      <c r="G3" s="625">
        <v>381282.09899999999</v>
      </c>
      <c r="H3" s="625">
        <v>395749.7</v>
      </c>
      <c r="I3" s="625">
        <f>+'2.'!I3</f>
        <v>422584.35999999993</v>
      </c>
      <c r="J3" s="625">
        <f>+'2.'!J3</f>
        <v>416003.93800000014</v>
      </c>
    </row>
    <row r="4" spans="1:19" ht="15" customHeight="1" x14ac:dyDescent="0.25">
      <c r="A4" s="626" t="s">
        <v>237</v>
      </c>
      <c r="B4" s="627"/>
      <c r="C4" s="627"/>
      <c r="D4" s="627"/>
      <c r="E4" s="627"/>
      <c r="F4" s="627">
        <v>258734</v>
      </c>
      <c r="G4" s="627">
        <v>284803</v>
      </c>
      <c r="H4" s="627">
        <v>300877</v>
      </c>
      <c r="I4" s="627">
        <v>321531</v>
      </c>
      <c r="J4" s="627"/>
    </row>
    <row r="5" spans="1:19" ht="15" customHeight="1" x14ac:dyDescent="0.25">
      <c r="A5" s="624" t="s">
        <v>113</v>
      </c>
      <c r="B5" s="628">
        <v>1.3508</v>
      </c>
      <c r="C5" s="628">
        <v>1.3113999999999999</v>
      </c>
      <c r="D5" s="628">
        <v>1.2883</v>
      </c>
      <c r="E5" s="628">
        <v>1.2302999999999999</v>
      </c>
      <c r="F5" s="628">
        <v>1.1760999999999999</v>
      </c>
      <c r="G5" s="628">
        <v>1.1266</v>
      </c>
      <c r="H5" s="628">
        <v>1.0885</v>
      </c>
      <c r="I5" s="629">
        <v>1.0609</v>
      </c>
      <c r="J5" s="630">
        <v>1.03</v>
      </c>
      <c r="L5" s="174"/>
      <c r="M5" s="174"/>
      <c r="N5" s="174"/>
      <c r="O5" s="174"/>
      <c r="P5" s="174"/>
      <c r="Q5" s="174"/>
      <c r="R5" s="174"/>
    </row>
    <row r="6" spans="1:19" ht="15" customHeight="1" x14ac:dyDescent="0.25">
      <c r="A6" s="626" t="s">
        <v>349</v>
      </c>
      <c r="B6" s="627"/>
      <c r="C6" s="627"/>
      <c r="D6" s="627"/>
      <c r="E6" s="627"/>
      <c r="F6" s="627"/>
      <c r="G6" s="627"/>
      <c r="H6" s="627">
        <v>179756125.79676199</v>
      </c>
      <c r="I6" s="627">
        <v>191265952.072209</v>
      </c>
      <c r="J6" s="627">
        <v>198440706.826821</v>
      </c>
      <c r="K6" s="424"/>
      <c r="L6" s="424"/>
      <c r="M6" s="424"/>
      <c r="N6" s="424"/>
      <c r="O6" s="424"/>
      <c r="P6" s="424"/>
      <c r="Q6" s="424"/>
      <c r="R6" s="424"/>
      <c r="S6" s="424"/>
    </row>
    <row r="7" spans="1:19" ht="13.2" x14ac:dyDescent="0.25">
      <c r="A7" s="624" t="s">
        <v>118</v>
      </c>
      <c r="B7" s="631">
        <v>1.7683039602920726E-3</v>
      </c>
      <c r="C7" s="631">
        <v>1.9E-3</v>
      </c>
      <c r="D7" s="631">
        <v>2.0699198315640107E-3</v>
      </c>
      <c r="E7" s="631">
        <v>2.1395472440394934E-3</v>
      </c>
      <c r="F7" s="631">
        <v>2E-3</v>
      </c>
      <c r="G7" s="631">
        <v>2.252589350470006E-3</v>
      </c>
      <c r="H7" s="631">
        <v>2.2000000000000001E-3</v>
      </c>
      <c r="I7" s="631">
        <f>+I3/I6</f>
        <v>2.2094071392302003E-3</v>
      </c>
      <c r="J7" s="631">
        <f>+J3/J6</f>
        <v>2.0963639197427689E-3</v>
      </c>
    </row>
    <row r="8" spans="1:19" ht="13.2" x14ac:dyDescent="0.25">
      <c r="A8" s="626" t="s">
        <v>238</v>
      </c>
      <c r="B8" s="631">
        <v>1.1900000000000001E-3</v>
      </c>
      <c r="C8" s="631">
        <v>1.31E-3</v>
      </c>
      <c r="D8" s="631">
        <v>1.5E-3</v>
      </c>
      <c r="E8" s="631">
        <v>1.67E-3</v>
      </c>
      <c r="F8" s="631">
        <v>1.6210800298817115E-3</v>
      </c>
      <c r="G8" s="631">
        <v>1.682597233031675E-3</v>
      </c>
      <c r="H8" s="631">
        <f>+H4/H6</f>
        <v>1.6738066570269829E-3</v>
      </c>
      <c r="I8" s="631">
        <f>+I4/I6</f>
        <v>1.681067626080212E-3</v>
      </c>
      <c r="J8" s="631">
        <f>+J4/J6</f>
        <v>0</v>
      </c>
    </row>
    <row r="9" spans="1:19" ht="13.2" x14ac:dyDescent="0.25">
      <c r="A9" s="238"/>
      <c r="B9" s="239"/>
      <c r="C9" s="239"/>
      <c r="D9" s="239"/>
      <c r="E9" s="239"/>
      <c r="F9" s="239"/>
      <c r="G9" s="239"/>
      <c r="H9" s="187"/>
    </row>
    <row r="16" spans="1:19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customSheetViews>
    <customSheetView guid="{D8BF8DC6-9944-4951-B65A-9BA1998D7324}" fitToPage="1">
      <selection activeCell="L10" sqref="L10"/>
      <pageMargins left="0.23622047244094491" right="0.23622047244094491" top="0.74803149606299213" bottom="0.74803149606299213" header="0.31496062992125984" footer="0.31496062992125984"/>
      <printOptions horizontalCentered="1"/>
      <pageSetup orientation="landscape" r:id="rId1"/>
    </customSheetView>
    <customSheetView guid="{A940DDCF-0BD5-4E39-979F-75E9626029AB}" fitToPage="1">
      <selection activeCell="L10" sqref="L10"/>
      <pageMargins left="0.23622047244094491" right="0.23622047244094491" top="0.74803149606299213" bottom="0.74803149606299213" header="0.31496062992125984" footer="0.31496062992125984"/>
      <printOptions horizontalCentered="1"/>
      <pageSetup orientation="landscape" r:id="rId2"/>
    </customSheetView>
  </customSheetViews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8"/>
  <sheetViews>
    <sheetView showGridLines="0" topLeftCell="A25" zoomScaleNormal="100" workbookViewId="0">
      <selection activeCell="C33" sqref="C33"/>
    </sheetView>
  </sheetViews>
  <sheetFormatPr baseColWidth="10" defaultColWidth="11.44140625" defaultRowHeight="13.2" x14ac:dyDescent="0.25"/>
  <cols>
    <col min="1" max="1" width="18.44140625" style="632" customWidth="1"/>
    <col min="2" max="2" width="11.33203125" style="632" bestFit="1" customWidth="1"/>
    <col min="3" max="3" width="10.6640625" style="632" bestFit="1" customWidth="1"/>
    <col min="4" max="4" width="11.109375" style="632" bestFit="1" customWidth="1"/>
    <col min="5" max="5" width="2.6640625" style="632" customWidth="1"/>
    <col min="6" max="6" width="19.109375" style="632" customWidth="1"/>
    <col min="7" max="7" width="13.109375" style="632" bestFit="1" customWidth="1"/>
    <col min="8" max="8" width="10.6640625" style="632" bestFit="1" customWidth="1"/>
    <col min="9" max="9" width="11.109375" style="632" bestFit="1" customWidth="1"/>
    <col min="10" max="16384" width="11.44140625" style="632"/>
  </cols>
  <sheetData>
    <row r="1" spans="1:9" x14ac:dyDescent="0.25">
      <c r="A1" s="646">
        <v>2018</v>
      </c>
      <c r="B1" s="646" t="s">
        <v>127</v>
      </c>
      <c r="C1" s="650" t="s">
        <v>2</v>
      </c>
      <c r="D1" s="648" t="s">
        <v>118</v>
      </c>
      <c r="F1" s="646">
        <v>2019</v>
      </c>
      <c r="G1" s="646" t="s">
        <v>127</v>
      </c>
      <c r="H1" s="650" t="s">
        <v>2</v>
      </c>
      <c r="I1" s="648" t="s">
        <v>118</v>
      </c>
    </row>
    <row r="2" spans="1:9" ht="26.4" x14ac:dyDescent="0.25">
      <c r="A2" s="648" t="s">
        <v>130</v>
      </c>
      <c r="B2" s="647" t="s">
        <v>128</v>
      </c>
      <c r="C2" s="647" t="s">
        <v>129</v>
      </c>
      <c r="D2" s="646" t="s">
        <v>3</v>
      </c>
      <c r="E2" s="649"/>
      <c r="F2" s="648" t="s">
        <v>130</v>
      </c>
      <c r="G2" s="647" t="s">
        <v>128</v>
      </c>
      <c r="H2" s="647" t="s">
        <v>129</v>
      </c>
      <c r="I2" s="646" t="s">
        <v>3</v>
      </c>
    </row>
    <row r="3" spans="1:9" x14ac:dyDescent="0.25">
      <c r="A3" s="637" t="s">
        <v>141</v>
      </c>
      <c r="B3" s="636">
        <v>2174501.23574758</v>
      </c>
      <c r="C3" s="635">
        <v>22679.0089154489</v>
      </c>
      <c r="D3" s="634">
        <f t="shared" ref="D3:D39" si="0">+C3/B3</f>
        <v>1.0429522201513948E-2</v>
      </c>
      <c r="F3" s="637" t="s">
        <v>159</v>
      </c>
      <c r="G3" s="636">
        <v>357409.88381409098</v>
      </c>
      <c r="H3" s="635">
        <v>3661.8562687041599</v>
      </c>
      <c r="I3" s="634">
        <f t="shared" ref="I3:I30" si="1">+H3/G3</f>
        <v>1.0245537223612142E-2</v>
      </c>
    </row>
    <row r="4" spans="1:9" x14ac:dyDescent="0.25">
      <c r="A4" s="637" t="s">
        <v>159</v>
      </c>
      <c r="B4" s="636">
        <v>359298.96328827</v>
      </c>
      <c r="C4" s="635">
        <v>3560.7521860369702</v>
      </c>
      <c r="D4" s="634">
        <f t="shared" si="0"/>
        <v>9.9102768164130075E-3</v>
      </c>
      <c r="F4" s="637" t="s">
        <v>157</v>
      </c>
      <c r="G4" s="636">
        <v>4659794.6425851798</v>
      </c>
      <c r="H4" s="635">
        <v>45482.8111125008</v>
      </c>
      <c r="I4" s="634">
        <f t="shared" si="1"/>
        <v>9.7606900305949231E-3</v>
      </c>
    </row>
    <row r="5" spans="1:9" x14ac:dyDescent="0.25">
      <c r="A5" s="637" t="s">
        <v>157</v>
      </c>
      <c r="B5" s="636">
        <v>4514794.1285426198</v>
      </c>
      <c r="C5" s="635">
        <v>42515.853716112702</v>
      </c>
      <c r="D5" s="634">
        <f t="shared" si="0"/>
        <v>9.4170082855664708E-3</v>
      </c>
      <c r="F5" s="637" t="s">
        <v>158</v>
      </c>
      <c r="G5" s="636">
        <v>347078.22070811503</v>
      </c>
      <c r="H5" s="635">
        <v>3095.96616788347</v>
      </c>
      <c r="I5" s="634">
        <f t="shared" si="1"/>
        <v>8.9200819387832107E-3</v>
      </c>
    </row>
    <row r="6" spans="1:9" x14ac:dyDescent="0.25">
      <c r="A6" s="637" t="s">
        <v>158</v>
      </c>
      <c r="B6" s="636">
        <v>331502.597241449</v>
      </c>
      <c r="C6" s="635">
        <v>2950.59575166574</v>
      </c>
      <c r="D6" s="634">
        <f t="shared" si="0"/>
        <v>8.9006715972022431E-3</v>
      </c>
      <c r="F6" s="637" t="s">
        <v>156</v>
      </c>
      <c r="G6" s="636">
        <v>283888.88801559201</v>
      </c>
      <c r="H6" s="635">
        <v>2370.7661266748501</v>
      </c>
      <c r="I6" s="634">
        <f t="shared" si="1"/>
        <v>8.3510353055616625E-3</v>
      </c>
    </row>
    <row r="7" spans="1:9" x14ac:dyDescent="0.25">
      <c r="A7" s="637" t="s">
        <v>156</v>
      </c>
      <c r="B7" s="636">
        <v>272368.874296967</v>
      </c>
      <c r="C7" s="635">
        <v>2274.1895291206201</v>
      </c>
      <c r="D7" s="634">
        <f t="shared" si="0"/>
        <v>8.349667468394514E-3</v>
      </c>
      <c r="F7" s="637" t="s">
        <v>155</v>
      </c>
      <c r="G7" s="636">
        <v>524728.47396964696</v>
      </c>
      <c r="H7" s="635">
        <v>4055.1934118121499</v>
      </c>
      <c r="I7" s="634">
        <f t="shared" si="1"/>
        <v>7.7281748808751011E-3</v>
      </c>
    </row>
    <row r="8" spans="1:9" x14ac:dyDescent="0.25">
      <c r="A8" s="637" t="s">
        <v>153</v>
      </c>
      <c r="B8" s="636">
        <v>546885.154497904</v>
      </c>
      <c r="C8" s="635">
        <v>4245.6801891179703</v>
      </c>
      <c r="D8" s="634">
        <f t="shared" si="0"/>
        <v>7.7633853363892006E-3</v>
      </c>
      <c r="F8" s="637" t="s">
        <v>597</v>
      </c>
      <c r="G8" s="636">
        <v>5459154.87407998</v>
      </c>
      <c r="H8" s="635">
        <v>41802.809655921497</v>
      </c>
      <c r="I8" s="634">
        <f t="shared" si="1"/>
        <v>7.6573774915968907E-3</v>
      </c>
    </row>
    <row r="9" spans="1:9" x14ac:dyDescent="0.25">
      <c r="A9" s="637" t="s">
        <v>155</v>
      </c>
      <c r="B9" s="636">
        <v>502771.42047899403</v>
      </c>
      <c r="C9" s="635">
        <v>3797.5455738016999</v>
      </c>
      <c r="D9" s="634">
        <f t="shared" si="0"/>
        <v>7.5532248236857818E-3</v>
      </c>
      <c r="F9" s="637" t="s">
        <v>135</v>
      </c>
      <c r="G9" s="636">
        <v>336486.00137989502</v>
      </c>
      <c r="H9" s="635">
        <v>2566.9519790875802</v>
      </c>
      <c r="I9" s="634">
        <f t="shared" si="1"/>
        <v>7.6287036267802229E-3</v>
      </c>
    </row>
    <row r="10" spans="1:9" x14ac:dyDescent="0.25">
      <c r="A10" s="637" t="s">
        <v>152</v>
      </c>
      <c r="B10" s="636">
        <v>991875.48322223604</v>
      </c>
      <c r="C10" s="635">
        <v>7075.0833569369097</v>
      </c>
      <c r="D10" s="634">
        <f t="shared" si="0"/>
        <v>7.1330358261831256E-3</v>
      </c>
      <c r="F10" s="637" t="s">
        <v>153</v>
      </c>
      <c r="G10" s="636">
        <v>574077.57891059399</v>
      </c>
      <c r="H10" s="635">
        <v>4232.5161410502396</v>
      </c>
      <c r="I10" s="634">
        <f t="shared" si="1"/>
        <v>7.3727250401977558E-3</v>
      </c>
    </row>
    <row r="11" spans="1:9" x14ac:dyDescent="0.25">
      <c r="A11" s="637" t="s">
        <v>154</v>
      </c>
      <c r="B11" s="636">
        <v>20580223</v>
      </c>
      <c r="C11" s="635">
        <v>144459</v>
      </c>
      <c r="D11" s="634">
        <f t="shared" si="0"/>
        <v>7.0193116955049517E-3</v>
      </c>
      <c r="F11" s="637" t="s">
        <v>152</v>
      </c>
      <c r="G11" s="636">
        <v>1032244.0894548401</v>
      </c>
      <c r="H11" s="635">
        <v>7201.7614938285597</v>
      </c>
      <c r="I11" s="634">
        <f t="shared" si="1"/>
        <v>6.9768009014534848E-3</v>
      </c>
    </row>
    <row r="12" spans="1:9" x14ac:dyDescent="0.25">
      <c r="A12" s="637" t="s">
        <v>597</v>
      </c>
      <c r="B12" s="636">
        <v>5230146.5565115996</v>
      </c>
      <c r="C12" s="635">
        <v>36709.163604763497</v>
      </c>
      <c r="D12" s="634">
        <f t="shared" si="0"/>
        <v>7.0187638545348438E-3</v>
      </c>
      <c r="F12" s="637" t="s">
        <v>154</v>
      </c>
      <c r="G12" s="636">
        <v>21427700</v>
      </c>
      <c r="H12" s="635">
        <v>147945</v>
      </c>
      <c r="I12" s="634">
        <f t="shared" si="1"/>
        <v>6.9043807781516446E-3</v>
      </c>
    </row>
    <row r="13" spans="1:9" x14ac:dyDescent="0.25">
      <c r="A13" s="637" t="s">
        <v>146</v>
      </c>
      <c r="B13" s="636">
        <v>48064.511073129703</v>
      </c>
      <c r="C13" s="635">
        <v>336.70822453636902</v>
      </c>
      <c r="D13" s="634">
        <f t="shared" si="0"/>
        <v>7.0053396366410682E-3</v>
      </c>
      <c r="F13" s="637" t="s">
        <v>596</v>
      </c>
      <c r="G13" s="636">
        <v>626399.32446736295</v>
      </c>
      <c r="H13" s="635">
        <v>4310.1568651158104</v>
      </c>
      <c r="I13" s="634">
        <f t="shared" si="1"/>
        <v>6.8808453278279055E-3</v>
      </c>
    </row>
    <row r="14" spans="1:9" x14ac:dyDescent="0.25">
      <c r="A14" s="637" t="s">
        <v>596</v>
      </c>
      <c r="B14" s="636">
        <v>597058.32273881102</v>
      </c>
      <c r="C14" s="635">
        <v>3775.96594882727</v>
      </c>
      <c r="D14" s="634">
        <f t="shared" si="0"/>
        <v>6.3242832484207796E-3</v>
      </c>
      <c r="F14" s="637" t="s">
        <v>151</v>
      </c>
      <c r="G14" s="636">
        <v>75188.886307068096</v>
      </c>
      <c r="H14" s="635">
        <v>506.98960019120199</v>
      </c>
      <c r="I14" s="634">
        <f t="shared" si="1"/>
        <v>6.7428795011097624E-3</v>
      </c>
    </row>
    <row r="15" spans="1:9" x14ac:dyDescent="0.25">
      <c r="A15" s="637" t="s">
        <v>595</v>
      </c>
      <c r="B15" s="636">
        <v>429335.954673214</v>
      </c>
      <c r="C15" s="635">
        <v>2692.2542612314701</v>
      </c>
      <c r="D15" s="634">
        <f t="shared" si="0"/>
        <v>6.2707402721038355E-3</v>
      </c>
      <c r="F15" s="637" t="s">
        <v>595</v>
      </c>
      <c r="G15" s="636">
        <v>454269.403219364</v>
      </c>
      <c r="H15" s="635">
        <v>2890.3075248448499</v>
      </c>
      <c r="I15" s="634">
        <f t="shared" si="1"/>
        <v>6.3625406077572376E-3</v>
      </c>
    </row>
    <row r="16" spans="1:9" x14ac:dyDescent="0.25">
      <c r="A16" s="637" t="s">
        <v>151</v>
      </c>
      <c r="B16" s="636">
        <v>71000.317164189604</v>
      </c>
      <c r="C16" s="635">
        <v>445.14382151397098</v>
      </c>
      <c r="D16" s="634">
        <f t="shared" si="0"/>
        <v>6.2696032819764356E-3</v>
      </c>
      <c r="F16" s="637" t="s">
        <v>140</v>
      </c>
      <c r="G16" s="636">
        <v>2664946.8328330498</v>
      </c>
      <c r="H16" s="635">
        <v>14330.7550256216</v>
      </c>
      <c r="I16" s="634">
        <f t="shared" si="1"/>
        <v>5.3775012878537884E-3</v>
      </c>
    </row>
    <row r="17" spans="1:9" x14ac:dyDescent="0.25">
      <c r="A17" s="637" t="s">
        <v>148</v>
      </c>
      <c r="B17" s="636">
        <v>357633.41834582802</v>
      </c>
      <c r="C17" s="635">
        <v>2225.8124474328201</v>
      </c>
      <c r="D17" s="634">
        <f t="shared" si="0"/>
        <v>6.2237261208080985E-3</v>
      </c>
      <c r="F17" s="637" t="s">
        <v>142</v>
      </c>
      <c r="G17" s="636">
        <v>1987306.94463075</v>
      </c>
      <c r="H17" s="635">
        <v>10092.3982328527</v>
      </c>
      <c r="I17" s="634">
        <f t="shared" si="1"/>
        <v>5.0784295099053807E-3</v>
      </c>
    </row>
    <row r="18" spans="1:9" x14ac:dyDescent="0.25">
      <c r="A18" s="637" t="s">
        <v>135</v>
      </c>
      <c r="B18" s="636">
        <v>325789.64145968901</v>
      </c>
      <c r="C18" s="635">
        <v>1971.8962915714201</v>
      </c>
      <c r="D18" s="634">
        <f t="shared" si="0"/>
        <v>6.0526672448405917E-3</v>
      </c>
      <c r="F18" s="637" t="s">
        <v>147</v>
      </c>
      <c r="G18" s="636">
        <v>84888.754978574201</v>
      </c>
      <c r="H18" s="635">
        <v>365.36997343996001</v>
      </c>
      <c r="I18" s="634">
        <f t="shared" si="1"/>
        <v>4.3041033353849855E-3</v>
      </c>
    </row>
    <row r="19" spans="1:9" x14ac:dyDescent="0.25">
      <c r="A19" s="637" t="s">
        <v>133</v>
      </c>
      <c r="B19" s="636">
        <v>3120959.0755955698</v>
      </c>
      <c r="C19" s="635">
        <v>18453.309830889499</v>
      </c>
      <c r="D19" s="634">
        <f t="shared" si="0"/>
        <v>5.9127048397352245E-3</v>
      </c>
      <c r="F19" s="637" t="s">
        <v>144</v>
      </c>
      <c r="G19" s="636">
        <v>3255484.98948501</v>
      </c>
      <c r="H19" s="635">
        <v>13893.0253889182</v>
      </c>
      <c r="I19" s="634">
        <f t="shared" si="1"/>
        <v>4.2675747035516073E-3</v>
      </c>
    </row>
    <row r="20" spans="1:9" x14ac:dyDescent="0.25">
      <c r="A20" s="637" t="s">
        <v>144</v>
      </c>
      <c r="B20" s="636">
        <v>3120715.16895751</v>
      </c>
      <c r="C20" s="635">
        <v>17050.4567938853</v>
      </c>
      <c r="D20" s="634">
        <f t="shared" si="0"/>
        <v>5.4636376185466127E-3</v>
      </c>
      <c r="F20" s="637" t="s">
        <v>145</v>
      </c>
      <c r="G20" s="636">
        <v>1419808.2414353299</v>
      </c>
      <c r="H20" s="635">
        <v>5295.0195215290096</v>
      </c>
      <c r="I20" s="634">
        <f t="shared" si="1"/>
        <v>3.7293906085346454E-3</v>
      </c>
    </row>
    <row r="21" spans="1:9" x14ac:dyDescent="0.25">
      <c r="A21" s="637" t="s">
        <v>142</v>
      </c>
      <c r="B21" s="636">
        <v>1894494.2029770899</v>
      </c>
      <c r="C21" s="635">
        <v>9878.6108929767797</v>
      </c>
      <c r="D21" s="634">
        <f t="shared" si="0"/>
        <v>5.2143790556091986E-3</v>
      </c>
      <c r="F21" s="637" t="s">
        <v>593</v>
      </c>
      <c r="G21" s="636">
        <v>2325616.8046534602</v>
      </c>
      <c r="H21" s="635">
        <v>8108.3369534838603</v>
      </c>
      <c r="I21" s="634">
        <f t="shared" si="1"/>
        <v>3.4865318040613671E-3</v>
      </c>
    </row>
    <row r="22" spans="1:9" x14ac:dyDescent="0.25">
      <c r="A22" s="637" t="s">
        <v>140</v>
      </c>
      <c r="B22" s="636">
        <v>2587031.4121846799</v>
      </c>
      <c r="C22" s="635">
        <v>13195.714865493501</v>
      </c>
      <c r="D22" s="634">
        <f t="shared" si="0"/>
        <v>5.1007169079366017E-3</v>
      </c>
      <c r="F22" s="641" t="s">
        <v>594</v>
      </c>
      <c r="G22" s="640">
        <v>186409.157823638</v>
      </c>
      <c r="H22" s="639">
        <v>627.89979255668004</v>
      </c>
      <c r="I22" s="638">
        <f t="shared" si="1"/>
        <v>3.3683956297401283E-3</v>
      </c>
    </row>
    <row r="23" spans="1:9" x14ac:dyDescent="0.25">
      <c r="A23" s="637" t="s">
        <v>147</v>
      </c>
      <c r="B23" s="636">
        <v>80361.857633088905</v>
      </c>
      <c r="C23" s="635">
        <v>336.63057301030398</v>
      </c>
      <c r="D23" s="634">
        <f t="shared" si="0"/>
        <v>4.1889346877379387E-3</v>
      </c>
      <c r="F23" s="637" t="s">
        <v>143</v>
      </c>
      <c r="G23" s="636">
        <v>374535.13643672498</v>
      </c>
      <c r="H23" s="635">
        <v>1260.9289406615201</v>
      </c>
      <c r="I23" s="634">
        <f t="shared" si="1"/>
        <v>3.3666505969448474E-3</v>
      </c>
    </row>
    <row r="24" spans="1:9" x14ac:dyDescent="0.25">
      <c r="A24" s="637" t="s">
        <v>145</v>
      </c>
      <c r="B24" s="636">
        <v>1342135.7474800099</v>
      </c>
      <c r="C24" s="635">
        <v>5057.1823728581703</v>
      </c>
      <c r="D24" s="634">
        <f t="shared" si="0"/>
        <v>3.7680110840900565E-3</v>
      </c>
      <c r="F24" s="637" t="s">
        <v>592</v>
      </c>
      <c r="G24" s="636">
        <v>106496.92020772101</v>
      </c>
      <c r="H24" s="635">
        <v>335.121383998829</v>
      </c>
      <c r="I24" s="634">
        <f t="shared" si="1"/>
        <v>3.1467706610217331E-3</v>
      </c>
    </row>
    <row r="25" spans="1:9" x14ac:dyDescent="0.25">
      <c r="A25" s="641" t="s">
        <v>594</v>
      </c>
      <c r="B25" s="640">
        <v>177427.703214829</v>
      </c>
      <c r="C25" s="639">
        <v>649.85542813143695</v>
      </c>
      <c r="D25" s="638">
        <f t="shared" si="0"/>
        <v>3.6626491599487917E-3</v>
      </c>
      <c r="F25" s="637" t="s">
        <v>137</v>
      </c>
      <c r="G25" s="636">
        <v>331972.65764038899</v>
      </c>
      <c r="H25" s="635">
        <v>917.89117097209896</v>
      </c>
      <c r="I25" s="634">
        <f t="shared" si="1"/>
        <v>2.7649601551414786E-3</v>
      </c>
    </row>
    <row r="26" spans="1:9" x14ac:dyDescent="0.25">
      <c r="A26" s="637" t="s">
        <v>593</v>
      </c>
      <c r="B26" s="636">
        <v>2316406.1910550701</v>
      </c>
      <c r="C26" s="635">
        <v>8100.6312901517604</v>
      </c>
      <c r="D26" s="634">
        <f t="shared" si="0"/>
        <v>3.4970685717525679E-3</v>
      </c>
      <c r="F26" s="637" t="s">
        <v>139</v>
      </c>
      <c r="G26" s="636">
        <v>436037.48737107503</v>
      </c>
      <c r="H26" s="635">
        <v>1015.45030367251</v>
      </c>
      <c r="I26" s="634">
        <f t="shared" si="1"/>
        <v>2.3288142260308579E-3</v>
      </c>
    </row>
    <row r="27" spans="1:9" x14ac:dyDescent="0.25">
      <c r="A27" s="637" t="s">
        <v>143</v>
      </c>
      <c r="B27" s="636">
        <v>353153.61735169601</v>
      </c>
      <c r="C27" s="635">
        <v>1225.7239079420499</v>
      </c>
      <c r="D27" s="634">
        <f t="shared" si="0"/>
        <v>3.4707952792152347E-3</v>
      </c>
      <c r="F27" s="637" t="s">
        <v>136</v>
      </c>
      <c r="G27" s="636">
        <v>61600.394333568198</v>
      </c>
      <c r="H27" s="635">
        <v>139.467616331985</v>
      </c>
      <c r="I27" s="634">
        <f t="shared" si="1"/>
        <v>2.2640701872258021E-3</v>
      </c>
    </row>
    <row r="28" spans="1:9" ht="13.95" customHeight="1" x14ac:dyDescent="0.25">
      <c r="A28" s="637" t="s">
        <v>137</v>
      </c>
      <c r="B28" s="636">
        <v>308700.18836268003</v>
      </c>
      <c r="C28" s="635">
        <v>936.75544471306296</v>
      </c>
      <c r="D28" s="634">
        <f t="shared" si="0"/>
        <v>3.0345153000441477E-3</v>
      </c>
      <c r="F28" s="645" t="s">
        <v>138</v>
      </c>
      <c r="G28" s="671">
        <f>+'14'!M29*1000</f>
        <v>198440706.826821</v>
      </c>
      <c r="H28" s="644">
        <f>+'2.'!J3</f>
        <v>416003.93800000014</v>
      </c>
      <c r="I28" s="634">
        <f t="shared" si="1"/>
        <v>2.0963639197427689E-3</v>
      </c>
    </row>
    <row r="29" spans="1:9" x14ac:dyDescent="0.25">
      <c r="A29" s="637" t="s">
        <v>592</v>
      </c>
      <c r="B29" s="636">
        <v>100384.51110318099</v>
      </c>
      <c r="C29" s="635">
        <v>296.39619634048</v>
      </c>
      <c r="D29" s="634">
        <f t="shared" si="0"/>
        <v>2.9526088545256436E-3</v>
      </c>
      <c r="F29" s="637" t="s">
        <v>591</v>
      </c>
      <c r="G29" s="636">
        <v>2603906.6138560902</v>
      </c>
      <c r="H29" s="635">
        <v>5385.7864821613302</v>
      </c>
      <c r="I29" s="634">
        <f t="shared" si="1"/>
        <v>2.0683485550142644E-3</v>
      </c>
    </row>
    <row r="30" spans="1:9" x14ac:dyDescent="0.25">
      <c r="A30" s="637" t="s">
        <v>134</v>
      </c>
      <c r="B30" s="636">
        <v>1208903.6331813999</v>
      </c>
      <c r="C30" s="635">
        <v>3450.9236503104698</v>
      </c>
      <c r="D30" s="634">
        <f t="shared" si="0"/>
        <v>2.854589526899575E-3</v>
      </c>
      <c r="F30" s="637" t="s">
        <v>590</v>
      </c>
      <c r="G30" s="636">
        <v>787496.73106120201</v>
      </c>
      <c r="H30" s="635">
        <v>663.81943442702595</v>
      </c>
      <c r="I30" s="634">
        <f t="shared" si="1"/>
        <v>8.4294881266679925E-4</v>
      </c>
    </row>
    <row r="31" spans="1:9" ht="13.95" customHeight="1" x14ac:dyDescent="0.25">
      <c r="A31" s="637" t="s">
        <v>139</v>
      </c>
      <c r="B31" s="636">
        <v>411091.59932958399</v>
      </c>
      <c r="C31" s="635">
        <v>971.40660657299497</v>
      </c>
      <c r="D31" s="634">
        <f t="shared" si="0"/>
        <v>2.3629930851352433E-3</v>
      </c>
      <c r="F31" s="637" t="s">
        <v>589</v>
      </c>
      <c r="G31" s="636">
        <v>1929897.14814862</v>
      </c>
      <c r="H31" s="635" t="s">
        <v>132</v>
      </c>
      <c r="I31" s="634">
        <v>0</v>
      </c>
    </row>
    <row r="32" spans="1:9" x14ac:dyDescent="0.25">
      <c r="A32" s="643" t="s">
        <v>138</v>
      </c>
      <c r="B32" s="672">
        <f>+'14'!L29*1000</f>
        <v>191265952.072209</v>
      </c>
      <c r="C32" s="672">
        <f>+'2.'!I3</f>
        <v>422584.35999999993</v>
      </c>
      <c r="D32" s="634">
        <f t="shared" si="0"/>
        <v>2.2094071392302003E-3</v>
      </c>
      <c r="F32" s="637" t="s">
        <v>141</v>
      </c>
      <c r="G32" s="636">
        <v>2224985.3031512499</v>
      </c>
      <c r="H32" s="635" t="s">
        <v>132</v>
      </c>
      <c r="I32" s="634">
        <v>0</v>
      </c>
    </row>
    <row r="33" spans="1:9" x14ac:dyDescent="0.25">
      <c r="A33" s="637" t="s">
        <v>136</v>
      </c>
      <c r="B33" s="636">
        <v>59057.519105494299</v>
      </c>
      <c r="C33" s="635">
        <v>129.87916357664199</v>
      </c>
      <c r="D33" s="634">
        <f t="shared" si="0"/>
        <v>2.1991977574377813E-3</v>
      </c>
      <c r="F33" s="637" t="s">
        <v>146</v>
      </c>
      <c r="G33" s="636">
        <v>51486.441458179703</v>
      </c>
      <c r="H33" s="635" t="s">
        <v>132</v>
      </c>
      <c r="I33" s="634">
        <v>0</v>
      </c>
    </row>
    <row r="34" spans="1:9" x14ac:dyDescent="0.25">
      <c r="A34" s="637" t="s">
        <v>591</v>
      </c>
      <c r="B34" s="636">
        <v>2573847.5850661099</v>
      </c>
      <c r="C34" s="635">
        <v>5596.3760899232202</v>
      </c>
      <c r="D34" s="634">
        <f t="shared" si="0"/>
        <v>2.1743230338868245E-3</v>
      </c>
      <c r="F34" s="637" t="s">
        <v>133</v>
      </c>
      <c r="G34" s="636">
        <v>3315116.4207319501</v>
      </c>
      <c r="H34" s="635" t="s">
        <v>132</v>
      </c>
      <c r="I34" s="634">
        <v>0</v>
      </c>
    </row>
    <row r="35" spans="1:9" x14ac:dyDescent="0.25">
      <c r="A35" s="637" t="s">
        <v>590</v>
      </c>
      <c r="B35" s="636">
        <v>743037.02427579102</v>
      </c>
      <c r="C35" s="635">
        <v>604.51640391421097</v>
      </c>
      <c r="D35" s="634">
        <f t="shared" si="0"/>
        <v>8.1357507656285282E-4</v>
      </c>
      <c r="F35" s="637" t="s">
        <v>150</v>
      </c>
      <c r="G35" s="636">
        <v>21700.953943690802</v>
      </c>
      <c r="H35" s="635" t="s">
        <v>132</v>
      </c>
      <c r="I35" s="634">
        <v>0</v>
      </c>
    </row>
    <row r="36" spans="1:9" x14ac:dyDescent="0.25">
      <c r="A36" s="637" t="s">
        <v>589</v>
      </c>
      <c r="B36" s="636">
        <v>1855770.8515606101</v>
      </c>
      <c r="C36" s="635"/>
      <c r="D36" s="634">
        <f t="shared" si="0"/>
        <v>0</v>
      </c>
      <c r="E36" s="642"/>
      <c r="F36" s="641" t="s">
        <v>148</v>
      </c>
      <c r="G36" s="640">
        <v>381993.36110922898</v>
      </c>
      <c r="H36" s="639" t="s">
        <v>132</v>
      </c>
      <c r="I36" s="638">
        <v>0</v>
      </c>
    </row>
    <row r="37" spans="1:9" x14ac:dyDescent="0.25">
      <c r="A37" s="637" t="s">
        <v>150</v>
      </c>
      <c r="B37" s="636">
        <v>20366.868943720001</v>
      </c>
      <c r="C37" s="635"/>
      <c r="D37" s="634">
        <f t="shared" si="0"/>
        <v>0</v>
      </c>
      <c r="F37" s="637" t="s">
        <v>149</v>
      </c>
      <c r="G37" s="636">
        <v>216114.65058494901</v>
      </c>
      <c r="H37" s="635" t="s">
        <v>132</v>
      </c>
      <c r="I37" s="634">
        <v>0</v>
      </c>
    </row>
    <row r="38" spans="1:9" x14ac:dyDescent="0.25">
      <c r="A38" s="637" t="s">
        <v>149</v>
      </c>
      <c r="B38" s="636">
        <v>207247.23437990501</v>
      </c>
      <c r="C38" s="635"/>
      <c r="D38" s="634">
        <f t="shared" si="0"/>
        <v>0</v>
      </c>
      <c r="F38" s="637" t="s">
        <v>134</v>
      </c>
      <c r="G38" s="636">
        <v>1299276.8978957499</v>
      </c>
      <c r="H38" s="635" t="s">
        <v>132</v>
      </c>
      <c r="I38" s="634">
        <v>0</v>
      </c>
    </row>
    <row r="39" spans="1:9" x14ac:dyDescent="0.25">
      <c r="A39" s="637" t="s">
        <v>131</v>
      </c>
      <c r="B39" s="636">
        <v>590532.53988976905</v>
      </c>
      <c r="C39" s="635"/>
      <c r="D39" s="634">
        <f t="shared" si="0"/>
        <v>0</v>
      </c>
      <c r="F39" s="637" t="s">
        <v>131</v>
      </c>
      <c r="G39" s="636">
        <v>608720.91447930096</v>
      </c>
      <c r="H39" s="635" t="s">
        <v>132</v>
      </c>
      <c r="I39" s="634">
        <v>0</v>
      </c>
    </row>
    <row r="42" spans="1:9" ht="14.4" x14ac:dyDescent="0.3">
      <c r="A42" s="633" t="s">
        <v>588</v>
      </c>
      <c r="C42" s="632" t="s">
        <v>587</v>
      </c>
    </row>
    <row r="43" spans="1:9" ht="14.4" x14ac:dyDescent="0.3">
      <c r="A43" s="633" t="s">
        <v>586</v>
      </c>
      <c r="C43" s="632" t="s">
        <v>585</v>
      </c>
    </row>
    <row r="44" spans="1:9" ht="14.4" x14ac:dyDescent="0.3">
      <c r="A44" s="633" t="s">
        <v>583</v>
      </c>
      <c r="C44" s="632" t="s">
        <v>584</v>
      </c>
    </row>
    <row r="45" spans="1:9" ht="14.4" x14ac:dyDescent="0.3">
      <c r="A45" s="633" t="s">
        <v>583</v>
      </c>
      <c r="C45" s="632" t="s">
        <v>582</v>
      </c>
    </row>
    <row r="47" spans="1:9" x14ac:dyDescent="0.25">
      <c r="A47" s="632" t="s">
        <v>581</v>
      </c>
      <c r="C47" s="632" t="s">
        <v>580</v>
      </c>
    </row>
    <row r="48" spans="1:9" x14ac:dyDescent="0.25">
      <c r="C48" s="632" t="s">
        <v>579</v>
      </c>
    </row>
  </sheetData>
  <customSheetViews>
    <customSheetView guid="{D8BF8DC6-9944-4951-B65A-9BA1998D7324}" showGridLines="0" fitToPage="1" showAutoFilter="1">
      <selection activeCell="F52" sqref="F52"/>
      <pageMargins left="0.25" right="0.25" top="0.75" bottom="0.75" header="0.3" footer="0.3"/>
      <printOptions horizontalCentered="1"/>
      <pageSetup scale="48" orientation="landscape"/>
      <autoFilter ref="F3:I39" xr:uid="{00000000-0000-0000-0000-000000000000}">
        <sortState xmlns:xlrd2="http://schemas.microsoft.com/office/spreadsheetml/2017/richdata2" ref="F4:I39">
          <sortCondition descending="1" ref="I3:I39"/>
        </sortState>
      </autoFilter>
    </customSheetView>
    <customSheetView guid="{A940DDCF-0BD5-4E39-979F-75E9626029AB}" showGridLines="0" fitToPage="1" showAutoFilter="1">
      <selection activeCell="F52" sqref="F52"/>
      <pageMargins left="0.25" right="0.25" top="0.75" bottom="0.75" header="0.3" footer="0.3"/>
      <printOptions horizontalCentered="1"/>
      <pageSetup scale="48" orientation="landscape"/>
      <autoFilter ref="F3:I39" xr:uid="{00000000-0000-0000-0000-000000000000}">
        <sortState xmlns:xlrd2="http://schemas.microsoft.com/office/spreadsheetml/2017/richdata2" ref="F4:I39">
          <sortCondition descending="1" ref="I3:I39"/>
        </sortState>
      </autoFilter>
    </customSheetView>
  </customSheetViews>
  <printOptions horizontalCentered="1"/>
  <pageMargins left="0.25" right="0.25" top="0.75" bottom="0.75" header="0.3" footer="0.3"/>
  <pageSetup scale="48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0"/>
  <sheetViews>
    <sheetView showGridLines="0" topLeftCell="A10" workbookViewId="0">
      <selection activeCell="M29" sqref="M29"/>
    </sheetView>
  </sheetViews>
  <sheetFormatPr baseColWidth="10" defaultColWidth="11.44140625" defaultRowHeight="14.4" x14ac:dyDescent="0.3"/>
  <cols>
    <col min="1" max="1" width="3.6640625" style="68" bestFit="1" customWidth="1"/>
    <col min="2" max="2" width="29.44140625" style="68" bestFit="1" customWidth="1"/>
    <col min="3" max="13" width="12.6640625" style="68" customWidth="1"/>
    <col min="14" max="16384" width="11.44140625" style="68"/>
  </cols>
  <sheetData>
    <row r="1" spans="1:14" x14ac:dyDescent="0.3">
      <c r="A1" s="67" t="s">
        <v>348</v>
      </c>
    </row>
    <row r="3" spans="1:14" ht="27.6" x14ac:dyDescent="0.3">
      <c r="A3" s="479" t="s">
        <v>109</v>
      </c>
      <c r="B3" s="479" t="s">
        <v>110</v>
      </c>
      <c r="C3" s="479">
        <v>39814</v>
      </c>
      <c r="D3" s="479">
        <v>40179</v>
      </c>
      <c r="E3" s="479">
        <v>40544</v>
      </c>
      <c r="F3" s="479">
        <v>40909</v>
      </c>
      <c r="G3" s="479">
        <v>41275</v>
      </c>
      <c r="H3" s="479">
        <v>41640</v>
      </c>
      <c r="I3" s="479">
        <v>42005</v>
      </c>
      <c r="J3" s="479">
        <v>42370</v>
      </c>
      <c r="K3" s="479">
        <v>42736</v>
      </c>
      <c r="L3" s="479">
        <v>43101</v>
      </c>
      <c r="M3" s="479">
        <v>43466</v>
      </c>
    </row>
    <row r="4" spans="1:14" x14ac:dyDescent="0.3">
      <c r="A4" s="478">
        <v>1</v>
      </c>
      <c r="B4" s="477" t="s">
        <v>111</v>
      </c>
      <c r="C4" s="477">
        <v>89198.632486889896</v>
      </c>
      <c r="D4" s="477">
        <v>104342.49967985701</v>
      </c>
      <c r="E4" s="477">
        <v>117957.624485166</v>
      </c>
      <c r="F4" s="477">
        <v>129983.895134858</v>
      </c>
      <c r="G4" s="477">
        <v>138668.35576738301</v>
      </c>
      <c r="H4" s="477">
        <v>147189.37641232001</v>
      </c>
      <c r="I4" s="477">
        <v>159903.692511378</v>
      </c>
      <c r="J4" s="477">
        <v>168504.54175402399</v>
      </c>
      <c r="K4" s="477">
        <v>177557.10548048801</v>
      </c>
      <c r="L4" s="477">
        <v>191612.47096884999</v>
      </c>
      <c r="M4" s="477">
        <v>199159.10121985199</v>
      </c>
      <c r="N4" s="476"/>
    </row>
    <row r="5" spans="1:14" x14ac:dyDescent="0.3">
      <c r="A5" s="478">
        <v>2</v>
      </c>
      <c r="B5" s="477" t="s">
        <v>347</v>
      </c>
      <c r="C5" s="477">
        <v>68838.062735983302</v>
      </c>
      <c r="D5" s="477">
        <v>78539.4226471773</v>
      </c>
      <c r="E5" s="477">
        <v>87891.949881727094</v>
      </c>
      <c r="F5" s="477">
        <v>95613.553464012599</v>
      </c>
      <c r="G5" s="477">
        <v>103336.79210831699</v>
      </c>
      <c r="H5" s="477">
        <v>112652.987748788</v>
      </c>
      <c r="I5" s="477">
        <v>121952.760148157</v>
      </c>
      <c r="J5" s="477">
        <v>130847.01195320699</v>
      </c>
      <c r="K5" s="477">
        <v>139347.094645782</v>
      </c>
      <c r="L5" s="477">
        <v>149028.141182969</v>
      </c>
      <c r="M5" s="477">
        <v>153964.774487544</v>
      </c>
      <c r="N5" s="476"/>
    </row>
    <row r="6" spans="1:14" x14ac:dyDescent="0.3">
      <c r="A6" s="478">
        <v>3</v>
      </c>
      <c r="B6" s="477" t="s">
        <v>346</v>
      </c>
      <c r="C6" s="477">
        <v>56832.629424411403</v>
      </c>
      <c r="D6" s="477">
        <v>65037.133950973897</v>
      </c>
      <c r="E6" s="477">
        <v>73356.769445399099</v>
      </c>
      <c r="F6" s="477">
        <v>80117.515141372205</v>
      </c>
      <c r="G6" s="477">
        <v>86376.886549386007</v>
      </c>
      <c r="H6" s="477">
        <v>93779.395596356</v>
      </c>
      <c r="I6" s="477">
        <v>101220.56953812399</v>
      </c>
      <c r="J6" s="477">
        <v>107485.068563227</v>
      </c>
      <c r="K6" s="477">
        <v>113983.745391754</v>
      </c>
      <c r="L6" s="477">
        <v>121273.91285985299</v>
      </c>
      <c r="M6" s="477">
        <v>125010.205062476</v>
      </c>
      <c r="N6" s="476"/>
    </row>
    <row r="7" spans="1:14" x14ac:dyDescent="0.3">
      <c r="A7" s="478">
        <v>4</v>
      </c>
      <c r="B7" s="477" t="s">
        <v>345</v>
      </c>
      <c r="C7" s="477">
        <v>4098.6717315758196</v>
      </c>
      <c r="D7" s="477">
        <v>5706.6036081133598</v>
      </c>
      <c r="E7" s="477">
        <v>6469.7433910159398</v>
      </c>
      <c r="F7" s="477">
        <v>7227.1728078117303</v>
      </c>
      <c r="G7" s="477">
        <v>8015.9046311835</v>
      </c>
      <c r="H7" s="477">
        <v>8242.4990437831002</v>
      </c>
      <c r="I7" s="477">
        <v>8671.1729608219994</v>
      </c>
      <c r="J7" s="477">
        <v>9344.4076100231996</v>
      </c>
      <c r="K7" s="477">
        <v>10198.787091291701</v>
      </c>
      <c r="L7" s="477">
        <v>10586.8731036551</v>
      </c>
      <c r="M7" s="477">
        <v>9994.4777885150997</v>
      </c>
      <c r="N7" s="476"/>
    </row>
    <row r="8" spans="1:14" x14ac:dyDescent="0.3">
      <c r="A8" s="478">
        <v>5</v>
      </c>
      <c r="B8" s="477" t="s">
        <v>344</v>
      </c>
      <c r="C8" s="477">
        <v>24249.479903005598</v>
      </c>
      <c r="D8" s="477">
        <v>26987.9759135313</v>
      </c>
      <c r="E8" s="477">
        <v>30590.0926645086</v>
      </c>
      <c r="F8" s="477">
        <v>33297.037402891801</v>
      </c>
      <c r="G8" s="477">
        <v>35755.839097342803</v>
      </c>
      <c r="H8" s="477">
        <v>39926.618076612802</v>
      </c>
      <c r="I8" s="477">
        <v>42852.038349251001</v>
      </c>
      <c r="J8" s="477">
        <v>45241.092647265003</v>
      </c>
      <c r="K8" s="477">
        <v>47894.351005550001</v>
      </c>
      <c r="L8" s="477">
        <v>50643.029034990999</v>
      </c>
      <c r="M8" s="477">
        <v>51678.232844029</v>
      </c>
      <c r="N8" s="476"/>
    </row>
    <row r="9" spans="1:14" x14ac:dyDescent="0.3">
      <c r="A9" s="478">
        <v>6</v>
      </c>
      <c r="B9" s="477" t="s">
        <v>343</v>
      </c>
      <c r="C9" s="477">
        <v>28484.477789830002</v>
      </c>
      <c r="D9" s="477">
        <v>32342.554429329201</v>
      </c>
      <c r="E9" s="477">
        <v>36296.933389874597</v>
      </c>
      <c r="F9" s="477">
        <v>39593.304930668703</v>
      </c>
      <c r="G9" s="477">
        <v>42605.142820859102</v>
      </c>
      <c r="H9" s="477">
        <v>45610.278475960004</v>
      </c>
      <c r="I9" s="477">
        <v>49697.358228047997</v>
      </c>
      <c r="J9" s="477">
        <v>52899.568305938003</v>
      </c>
      <c r="K9" s="477">
        <v>55890.607294909001</v>
      </c>
      <c r="L9" s="477">
        <v>60044.010721204002</v>
      </c>
      <c r="M9" s="477">
        <v>63337.494429929</v>
      </c>
      <c r="N9" s="476"/>
    </row>
    <row r="10" spans="1:14" x14ac:dyDescent="0.3">
      <c r="A10" s="478">
        <v>7</v>
      </c>
      <c r="B10" s="477" t="s">
        <v>342</v>
      </c>
      <c r="C10" s="477">
        <v>12005.4333115719</v>
      </c>
      <c r="D10" s="477">
        <v>13502.288696203401</v>
      </c>
      <c r="E10" s="477">
        <v>14535.180436328001</v>
      </c>
      <c r="F10" s="477">
        <v>15496.038322640399</v>
      </c>
      <c r="G10" s="477">
        <v>16959.905558930699</v>
      </c>
      <c r="H10" s="477">
        <v>18873.592152431302</v>
      </c>
      <c r="I10" s="477">
        <v>20732.190610033002</v>
      </c>
      <c r="J10" s="477">
        <v>23361.943389980301</v>
      </c>
      <c r="K10" s="477">
        <v>25363.3492540279</v>
      </c>
      <c r="L10" s="477">
        <v>27754.2283231158</v>
      </c>
      <c r="M10" s="477">
        <v>28954.569425068199</v>
      </c>
      <c r="N10" s="476"/>
    </row>
    <row r="11" spans="1:14" x14ac:dyDescent="0.3">
      <c r="A11" s="478">
        <v>8</v>
      </c>
      <c r="B11" s="477" t="s">
        <v>112</v>
      </c>
      <c r="C11" s="477">
        <v>21716.920747413002</v>
      </c>
      <c r="D11" s="477">
        <v>24035.4761522302</v>
      </c>
      <c r="E11" s="477">
        <v>28207.441655844901</v>
      </c>
      <c r="F11" s="477">
        <v>32325.359043322202</v>
      </c>
      <c r="G11" s="477">
        <v>34199.262944376103</v>
      </c>
      <c r="H11" s="477">
        <v>35444.691350219102</v>
      </c>
      <c r="I11" s="477">
        <v>37934.2812868662</v>
      </c>
      <c r="J11" s="477">
        <v>38544.659263436399</v>
      </c>
      <c r="K11" s="477">
        <v>37781.363435305597</v>
      </c>
      <c r="L11" s="477">
        <v>40795.7537332012</v>
      </c>
      <c r="M11" s="477">
        <v>44530.586113585698</v>
      </c>
      <c r="N11" s="476"/>
    </row>
    <row r="12" spans="1:14" x14ac:dyDescent="0.3">
      <c r="A12" s="478">
        <v>9</v>
      </c>
      <c r="B12" s="477" t="s">
        <v>341</v>
      </c>
      <c r="C12" s="477">
        <v>14693.791911706399</v>
      </c>
      <c r="D12" s="477">
        <v>15154.664111158399</v>
      </c>
      <c r="E12" s="477">
        <v>17295.417246900699</v>
      </c>
      <c r="F12" s="477">
        <v>19755.788604079498</v>
      </c>
      <c r="G12" s="477">
        <v>21492.421763616199</v>
      </c>
      <c r="H12" s="477">
        <v>22338.449278885299</v>
      </c>
      <c r="I12" s="477">
        <v>24145.059543485899</v>
      </c>
      <c r="J12" s="477">
        <v>24856.222285100699</v>
      </c>
      <c r="K12" s="477">
        <v>24254.965965139101</v>
      </c>
      <c r="L12" s="477">
        <v>25878.598477927299</v>
      </c>
      <c r="M12" s="477">
        <v>28303.639282593798</v>
      </c>
      <c r="N12" s="476"/>
    </row>
    <row r="13" spans="1:14" x14ac:dyDescent="0.3">
      <c r="A13" s="478">
        <v>10</v>
      </c>
      <c r="B13" s="477" t="s">
        <v>340</v>
      </c>
      <c r="C13" s="477">
        <v>7023.1288357065596</v>
      </c>
      <c r="D13" s="477">
        <v>8880.8120410717402</v>
      </c>
      <c r="E13" s="477">
        <v>10912.0244089442</v>
      </c>
      <c r="F13" s="477">
        <v>12569.5704392427</v>
      </c>
      <c r="G13" s="477">
        <v>12706.8411807597</v>
      </c>
      <c r="H13" s="477">
        <v>13106.2420713342</v>
      </c>
      <c r="I13" s="477">
        <v>13789.2217433804</v>
      </c>
      <c r="J13" s="477">
        <v>13688.4369783355</v>
      </c>
      <c r="K13" s="477">
        <v>13526.397470166699</v>
      </c>
      <c r="L13" s="477">
        <v>14917.1552552743</v>
      </c>
      <c r="M13" s="477">
        <v>16226.9468309928</v>
      </c>
      <c r="N13" s="476"/>
    </row>
    <row r="14" spans="1:14" x14ac:dyDescent="0.3">
      <c r="A14" s="478">
        <v>11</v>
      </c>
      <c r="B14" s="477" t="s">
        <v>339</v>
      </c>
      <c r="C14" s="477">
        <v>-1356.3509965063099</v>
      </c>
      <c r="D14" s="477">
        <v>1767.6008804493599</v>
      </c>
      <c r="E14" s="477">
        <v>1858.2329475942299</v>
      </c>
      <c r="F14" s="477">
        <v>2044.9826275231701</v>
      </c>
      <c r="G14" s="477">
        <v>1132.3007146898101</v>
      </c>
      <c r="H14" s="477">
        <v>-908.30268668792598</v>
      </c>
      <c r="I14" s="477">
        <v>16.651076354765799</v>
      </c>
      <c r="J14" s="477">
        <v>-887.12946261978004</v>
      </c>
      <c r="K14" s="477">
        <v>428.64739940039999</v>
      </c>
      <c r="L14" s="477">
        <v>1788.5760526804399</v>
      </c>
      <c r="M14" s="477">
        <v>663.74061872046002</v>
      </c>
      <c r="N14" s="476"/>
    </row>
    <row r="15" spans="1:14" x14ac:dyDescent="0.3">
      <c r="A15" s="478">
        <v>12</v>
      </c>
      <c r="B15" s="477" t="s">
        <v>338</v>
      </c>
      <c r="C15" s="477">
        <v>35813.374557564501</v>
      </c>
      <c r="D15" s="477">
        <v>42089.050595626199</v>
      </c>
      <c r="E15" s="477">
        <v>46071.887952935402</v>
      </c>
      <c r="F15" s="477">
        <v>44340.448547984903</v>
      </c>
      <c r="G15" s="477">
        <v>44395.415398673002</v>
      </c>
      <c r="H15" s="477">
        <v>49202.393259873999</v>
      </c>
      <c r="I15" s="477">
        <v>46870.947804748001</v>
      </c>
      <c r="J15" s="477">
        <v>47722.448395687999</v>
      </c>
      <c r="K15" s="477">
        <v>51121.744249648</v>
      </c>
      <c r="L15" s="477">
        <v>54673.827060700998</v>
      </c>
      <c r="M15" s="477">
        <v>55960.050277563998</v>
      </c>
      <c r="N15" s="476"/>
    </row>
    <row r="16" spans="1:14" x14ac:dyDescent="0.3">
      <c r="A16" s="478">
        <v>13</v>
      </c>
      <c r="B16" s="477" t="s">
        <v>337</v>
      </c>
      <c r="C16" s="477">
        <v>30754.227912382699</v>
      </c>
      <c r="D16" s="477">
        <v>36126.087286893402</v>
      </c>
      <c r="E16" s="477">
        <v>39358.557144397702</v>
      </c>
      <c r="F16" s="477">
        <v>37934.9255829994</v>
      </c>
      <c r="G16" s="477">
        <v>37976.347436183401</v>
      </c>
      <c r="H16" s="477">
        <v>42787.149278673998</v>
      </c>
      <c r="I16" s="477">
        <v>40413.241698124097</v>
      </c>
      <c r="J16" s="477">
        <v>41079.070662036698</v>
      </c>
      <c r="K16" s="477">
        <v>44598.227940006997</v>
      </c>
      <c r="L16" s="477">
        <v>48151.544460828001</v>
      </c>
      <c r="M16" s="477">
        <v>49136.745633354003</v>
      </c>
      <c r="N16" s="476"/>
    </row>
    <row r="17" spans="1:14" x14ac:dyDescent="0.3">
      <c r="A17" s="478">
        <v>14</v>
      </c>
      <c r="B17" s="477" t="s">
        <v>331</v>
      </c>
      <c r="C17" s="477">
        <v>2104.5636280437302</v>
      </c>
      <c r="D17" s="477">
        <v>2255.9025936011499</v>
      </c>
      <c r="E17" s="477">
        <v>2398.2740531275499</v>
      </c>
      <c r="F17" s="477">
        <v>2451.9796154633</v>
      </c>
      <c r="G17" s="477">
        <v>2751.2443382782399</v>
      </c>
      <c r="H17" s="477">
        <v>3167.4894382633802</v>
      </c>
      <c r="I17" s="477">
        <v>3327.4532416643501</v>
      </c>
      <c r="J17" s="477">
        <v>4018.3021535049502</v>
      </c>
      <c r="K17" s="477">
        <v>3745.9534520403199</v>
      </c>
      <c r="L17" s="477">
        <v>4044.6552879408</v>
      </c>
      <c r="M17" s="477">
        <v>4652.3352342911703</v>
      </c>
      <c r="N17" s="476"/>
    </row>
    <row r="18" spans="1:14" x14ac:dyDescent="0.3">
      <c r="A18" s="478">
        <v>15</v>
      </c>
      <c r="B18" s="477" t="s">
        <v>330</v>
      </c>
      <c r="C18" s="477">
        <v>17551.578694747201</v>
      </c>
      <c r="D18" s="477">
        <v>22603.456412072701</v>
      </c>
      <c r="E18" s="477">
        <v>23761.248196561799</v>
      </c>
      <c r="F18" s="477">
        <v>22488.8086637423</v>
      </c>
      <c r="G18" s="477">
        <v>21665.549273613698</v>
      </c>
      <c r="H18" s="477">
        <v>23080.727316401601</v>
      </c>
      <c r="I18" s="477">
        <v>21085.144772542099</v>
      </c>
      <c r="J18" s="477">
        <v>20756.114272078401</v>
      </c>
      <c r="K18" s="477">
        <v>24041.4920044418</v>
      </c>
      <c r="L18" s="477">
        <v>25419.867878536501</v>
      </c>
      <c r="M18" s="477">
        <v>25729.848922999801</v>
      </c>
      <c r="N18" s="476"/>
    </row>
    <row r="19" spans="1:14" x14ac:dyDescent="0.3">
      <c r="A19" s="478">
        <v>16</v>
      </c>
      <c r="B19" s="477" t="s">
        <v>336</v>
      </c>
      <c r="C19" s="477"/>
      <c r="D19" s="477"/>
      <c r="E19" s="477"/>
      <c r="F19" s="477"/>
      <c r="G19" s="477">
        <v>19808.244796782499</v>
      </c>
      <c r="H19" s="477">
        <v>21305.045247955499</v>
      </c>
      <c r="I19" s="477">
        <v>19535.645053818698</v>
      </c>
      <c r="J19" s="477">
        <v>18885.644560999699</v>
      </c>
      <c r="K19" s="477">
        <v>22007.920061401899</v>
      </c>
      <c r="L19" s="477">
        <v>23146.557494791999</v>
      </c>
      <c r="M19" s="477">
        <v>23689.476437548899</v>
      </c>
      <c r="N19" s="476"/>
    </row>
    <row r="20" spans="1:14" x14ac:dyDescent="0.3">
      <c r="A20" s="478">
        <v>17</v>
      </c>
      <c r="B20" s="477" t="s">
        <v>335</v>
      </c>
      <c r="C20" s="477"/>
      <c r="D20" s="477"/>
      <c r="E20" s="477"/>
      <c r="F20" s="477"/>
      <c r="G20" s="477">
        <v>1857.3044768311099</v>
      </c>
      <c r="H20" s="477">
        <v>1775.6820684459601</v>
      </c>
      <c r="I20" s="477">
        <v>1549.49971872333</v>
      </c>
      <c r="J20" s="477">
        <v>1870.46971107851</v>
      </c>
      <c r="K20" s="477">
        <v>2033.5719430398799</v>
      </c>
      <c r="L20" s="477">
        <v>2273.3103837445801</v>
      </c>
      <c r="M20" s="477">
        <v>2040.3724854509701</v>
      </c>
      <c r="N20" s="476"/>
    </row>
    <row r="21" spans="1:14" x14ac:dyDescent="0.3">
      <c r="A21" s="478">
        <v>18</v>
      </c>
      <c r="B21" s="477" t="s">
        <v>329</v>
      </c>
      <c r="C21" s="477">
        <v>11098.085589591799</v>
      </c>
      <c r="D21" s="477">
        <v>11266.728281219501</v>
      </c>
      <c r="E21" s="477">
        <v>13199.0348947084</v>
      </c>
      <c r="F21" s="477">
        <v>12994.137303793899</v>
      </c>
      <c r="G21" s="477">
        <v>13559.553824291301</v>
      </c>
      <c r="H21" s="477">
        <v>16538.932524010499</v>
      </c>
      <c r="I21" s="477">
        <v>16000.643683918899</v>
      </c>
      <c r="J21" s="477">
        <v>16304.6542364544</v>
      </c>
      <c r="K21" s="477">
        <v>16810.782483525301</v>
      </c>
      <c r="L21" s="477">
        <v>18687.021294351602</v>
      </c>
      <c r="M21" s="477">
        <v>18754.561476065701</v>
      </c>
      <c r="N21" s="476"/>
    </row>
    <row r="22" spans="1:14" x14ac:dyDescent="0.3">
      <c r="A22" s="478">
        <v>19</v>
      </c>
      <c r="B22" s="477" t="s">
        <v>334</v>
      </c>
      <c r="C22" s="477">
        <v>5059.1466451817796</v>
      </c>
      <c r="D22" s="477">
        <v>5962.9633087328202</v>
      </c>
      <c r="E22" s="477">
        <v>6713.3308085376902</v>
      </c>
      <c r="F22" s="477">
        <v>6405.52296498549</v>
      </c>
      <c r="G22" s="477">
        <v>6419.0679624914001</v>
      </c>
      <c r="H22" s="477">
        <v>6415.2439811992999</v>
      </c>
      <c r="I22" s="477">
        <v>6457.7061066244996</v>
      </c>
      <c r="J22" s="477">
        <v>6643.3777336512003</v>
      </c>
      <c r="K22" s="477">
        <v>6523.5163096419001</v>
      </c>
      <c r="L22" s="477">
        <v>6522.2825998737999</v>
      </c>
      <c r="M22" s="477">
        <v>6823.3046442089999</v>
      </c>
      <c r="N22" s="476"/>
    </row>
    <row r="23" spans="1:14" x14ac:dyDescent="0.3">
      <c r="A23" s="478">
        <v>20</v>
      </c>
      <c r="B23" s="477" t="s">
        <v>333</v>
      </c>
      <c r="C23" s="477">
        <v>28325.650185721301</v>
      </c>
      <c r="D23" s="477">
        <v>34922.939595456301</v>
      </c>
      <c r="E23" s="477">
        <v>42023.422083165096</v>
      </c>
      <c r="F23" s="477">
        <v>44377.001385808799</v>
      </c>
      <c r="G23" s="477">
        <v>45187.555397980002</v>
      </c>
      <c r="H23" s="477">
        <v>47792.315797198004</v>
      </c>
      <c r="I23" s="477">
        <v>47221.292006424999</v>
      </c>
      <c r="J23" s="477">
        <v>46689.602427341</v>
      </c>
      <c r="K23" s="477">
        <v>48922.723933376001</v>
      </c>
      <c r="L23" s="477">
        <v>55020.345957345002</v>
      </c>
      <c r="M23" s="477">
        <v>56678.444670596997</v>
      </c>
      <c r="N23" s="476"/>
    </row>
    <row r="24" spans="1:14" x14ac:dyDescent="0.3">
      <c r="A24" s="478">
        <v>21</v>
      </c>
      <c r="B24" s="477" t="s">
        <v>332</v>
      </c>
      <c r="C24" s="477">
        <v>23804.0541505045</v>
      </c>
      <c r="D24" s="477">
        <v>30027.754504038399</v>
      </c>
      <c r="E24" s="477">
        <v>36125.067976562103</v>
      </c>
      <c r="F24" s="477">
        <v>38743.160473919801</v>
      </c>
      <c r="G24" s="477">
        <v>39153.5956183577</v>
      </c>
      <c r="H24" s="477">
        <v>41456.3928371437</v>
      </c>
      <c r="I24" s="477">
        <v>40702.745915133099</v>
      </c>
      <c r="J24" s="477">
        <v>39973.731106070802</v>
      </c>
      <c r="K24" s="477">
        <v>42138.950530487004</v>
      </c>
      <c r="L24" s="477">
        <v>47872.561898150001</v>
      </c>
      <c r="M24" s="477">
        <v>48873.037756960999</v>
      </c>
      <c r="N24" s="476"/>
    </row>
    <row r="25" spans="1:14" x14ac:dyDescent="0.3">
      <c r="A25" s="478">
        <v>22</v>
      </c>
      <c r="B25" s="477" t="s">
        <v>331</v>
      </c>
      <c r="C25" s="477">
        <v>389.99057405852301</v>
      </c>
      <c r="D25" s="477">
        <v>408.56723893153202</v>
      </c>
      <c r="E25" s="477">
        <v>535.46501707783898</v>
      </c>
      <c r="F25" s="477">
        <v>579.82814688223402</v>
      </c>
      <c r="G25" s="477">
        <v>609.74047592785996</v>
      </c>
      <c r="H25" s="477">
        <v>660.81720182701997</v>
      </c>
      <c r="I25" s="477">
        <v>700.33991163581004</v>
      </c>
      <c r="J25" s="477">
        <v>666.64226002884004</v>
      </c>
      <c r="K25" s="477">
        <v>747.29932632289001</v>
      </c>
      <c r="L25" s="477">
        <v>861.50998550281997</v>
      </c>
      <c r="M25" s="477">
        <v>963.01616867051996</v>
      </c>
      <c r="N25" s="476"/>
    </row>
    <row r="26" spans="1:14" x14ac:dyDescent="0.3">
      <c r="A26" s="478">
        <v>23</v>
      </c>
      <c r="B26" s="477" t="s">
        <v>330</v>
      </c>
      <c r="C26" s="477">
        <v>3264.8014179152901</v>
      </c>
      <c r="D26" s="477">
        <v>3628.6720526044301</v>
      </c>
      <c r="E26" s="477">
        <v>5217.38077626208</v>
      </c>
      <c r="F26" s="477">
        <v>4850.8294527655098</v>
      </c>
      <c r="G26" s="477">
        <v>4778.9257412263996</v>
      </c>
      <c r="H26" s="477">
        <v>5117.9913018777997</v>
      </c>
      <c r="I26" s="477">
        <v>3175.1215896393001</v>
      </c>
      <c r="J26" s="477">
        <v>2990.0202500207201</v>
      </c>
      <c r="K26" s="477">
        <v>3691.7032108082299</v>
      </c>
      <c r="L26" s="477">
        <v>4586.7685643812101</v>
      </c>
      <c r="M26" s="477">
        <v>4781.0559523438997</v>
      </c>
      <c r="N26" s="476"/>
    </row>
    <row r="27" spans="1:14" x14ac:dyDescent="0.3">
      <c r="A27" s="478">
        <v>24</v>
      </c>
      <c r="B27" s="477" t="s">
        <v>329</v>
      </c>
      <c r="C27" s="477">
        <v>20149.262158530699</v>
      </c>
      <c r="D27" s="477">
        <v>25990.515212502502</v>
      </c>
      <c r="E27" s="477">
        <v>30372.222183222199</v>
      </c>
      <c r="F27" s="477">
        <v>33312.502874272002</v>
      </c>
      <c r="G27" s="477">
        <v>33764.929401203699</v>
      </c>
      <c r="H27" s="477">
        <v>35677.584333440202</v>
      </c>
      <c r="I27" s="477">
        <v>36827.2844138582</v>
      </c>
      <c r="J27" s="477">
        <v>36317.068596022102</v>
      </c>
      <c r="K27" s="477">
        <v>37699.947993357302</v>
      </c>
      <c r="L27" s="477">
        <v>42424.283348266297</v>
      </c>
      <c r="M27" s="477">
        <v>43128.965635947003</v>
      </c>
      <c r="N27" s="476"/>
    </row>
    <row r="28" spans="1:14" x14ac:dyDescent="0.3">
      <c r="A28" s="478">
        <v>25</v>
      </c>
      <c r="B28" s="477" t="s">
        <v>328</v>
      </c>
      <c r="C28" s="477">
        <v>4521.5960352167604</v>
      </c>
      <c r="D28" s="477">
        <v>4895.1850914178403</v>
      </c>
      <c r="E28" s="477">
        <v>5898.3541066029102</v>
      </c>
      <c r="F28" s="477">
        <v>5633.8409118890304</v>
      </c>
      <c r="G28" s="477">
        <v>6033.9597796236003</v>
      </c>
      <c r="H28" s="477">
        <v>6335.9229600546996</v>
      </c>
      <c r="I28" s="477">
        <v>6518.5460912932003</v>
      </c>
      <c r="J28" s="477">
        <v>6715.8713212717003</v>
      </c>
      <c r="K28" s="477">
        <v>6783.7734028893001</v>
      </c>
      <c r="L28" s="477">
        <v>7147.7840591946997</v>
      </c>
      <c r="M28" s="477">
        <v>7805.4069136359003</v>
      </c>
      <c r="N28" s="476"/>
    </row>
    <row r="29" spans="1:14" x14ac:dyDescent="0.3">
      <c r="A29" s="478">
        <v>26</v>
      </c>
      <c r="B29" s="477" t="s">
        <v>327</v>
      </c>
      <c r="C29" s="477">
        <v>96686.356858733096</v>
      </c>
      <c r="D29" s="477">
        <v>111508.61068002701</v>
      </c>
      <c r="E29" s="477">
        <v>122006.090354937</v>
      </c>
      <c r="F29" s="477">
        <v>129947.342297034</v>
      </c>
      <c r="G29" s="477">
        <v>137876.21576807799</v>
      </c>
      <c r="H29" s="477">
        <v>148599.45387499701</v>
      </c>
      <c r="I29" s="477">
        <v>159553.348309703</v>
      </c>
      <c r="J29" s="477">
        <v>169537.387722371</v>
      </c>
      <c r="K29" s="477">
        <v>179756.125796762</v>
      </c>
      <c r="L29" s="477">
        <v>191265.95207220901</v>
      </c>
      <c r="M29" s="477">
        <v>198440.706826821</v>
      </c>
      <c r="N29" s="476"/>
    </row>
    <row r="30" spans="1:14" x14ac:dyDescent="0.3">
      <c r="B30" s="480" t="s">
        <v>315</v>
      </c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</row>
  </sheetData>
  <customSheetViews>
    <customSheetView guid="{D8BF8DC6-9944-4951-B65A-9BA1998D7324}" showGridLines="0">
      <selection activeCell="K29" sqref="K29"/>
      <pageMargins left="0.75" right="0.75" top="1" bottom="1" header="0.5" footer="0.5"/>
      <pageSetup paperSize="0" orientation="portrait" horizontalDpi="0" verticalDpi="0" copies="0"/>
    </customSheetView>
    <customSheetView guid="{A940DDCF-0BD5-4E39-979F-75E9626029AB}" showGridLines="0">
      <selection activeCell="K29" sqref="K29"/>
      <pageMargins left="0.75" right="0.75" top="1" bottom="1" header="0.5" footer="0.5"/>
      <pageSetup paperSize="0" orientation="portrait" horizontalDpi="0" verticalDpi="0" copies="0"/>
    </customSheetView>
  </customSheetViews>
  <pageMargins left="0.75" right="0.75" top="1" bottom="1" header="0.5" footer="0.5"/>
  <pageSetup paperSize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D18"/>
  <sheetViews>
    <sheetView workbookViewId="0">
      <selection activeCell="B4" sqref="B4"/>
    </sheetView>
  </sheetViews>
  <sheetFormatPr baseColWidth="10" defaultColWidth="11.44140625" defaultRowHeight="14.4" x14ac:dyDescent="0.3"/>
  <cols>
    <col min="1" max="16384" width="11.44140625" style="68"/>
  </cols>
  <sheetData>
    <row r="1" spans="1:4" ht="15.6" x14ac:dyDescent="0.3">
      <c r="A1" s="746" t="s">
        <v>113</v>
      </c>
      <c r="B1" s="746"/>
      <c r="C1" s="746"/>
      <c r="D1" s="746"/>
    </row>
    <row r="2" spans="1:4" x14ac:dyDescent="0.3">
      <c r="A2" s="442" t="s">
        <v>117</v>
      </c>
      <c r="B2" s="442" t="s">
        <v>113</v>
      </c>
      <c r="C2" s="442" t="s">
        <v>114</v>
      </c>
      <c r="D2" s="442" t="s">
        <v>314</v>
      </c>
    </row>
    <row r="3" spans="1:4" x14ac:dyDescent="0.3">
      <c r="A3" s="443">
        <v>2020</v>
      </c>
      <c r="B3" s="444">
        <v>1</v>
      </c>
      <c r="C3" s="445">
        <v>2.3E-2</v>
      </c>
      <c r="D3" s="747" t="s">
        <v>115</v>
      </c>
    </row>
    <row r="4" spans="1:4" x14ac:dyDescent="0.3">
      <c r="A4" s="443">
        <v>2019</v>
      </c>
      <c r="B4" s="444">
        <f>+B3*(1+C4)</f>
        <v>1.03</v>
      </c>
      <c r="C4" s="446">
        <v>0.03</v>
      </c>
      <c r="D4" s="747"/>
    </row>
    <row r="5" spans="1:4" x14ac:dyDescent="0.3">
      <c r="A5" s="443">
        <v>2018</v>
      </c>
      <c r="B5" s="444">
        <f t="shared" ref="B5:B17" si="0">+B4*(1+C5)</f>
        <v>1.0609</v>
      </c>
      <c r="C5" s="446">
        <v>0.03</v>
      </c>
      <c r="D5" s="747"/>
    </row>
    <row r="6" spans="1:4" x14ac:dyDescent="0.3">
      <c r="A6" s="443">
        <v>2017</v>
      </c>
      <c r="B6" s="444">
        <f t="shared" si="0"/>
        <v>1.0884833999999999</v>
      </c>
      <c r="C6" s="446">
        <v>2.5999999999999999E-2</v>
      </c>
      <c r="D6" s="747"/>
    </row>
    <row r="7" spans="1:4" x14ac:dyDescent="0.3">
      <c r="A7" s="443">
        <v>2016</v>
      </c>
      <c r="B7" s="444">
        <f t="shared" si="0"/>
        <v>1.1265803189999999</v>
      </c>
      <c r="C7" s="446">
        <v>3.5000000000000003E-2</v>
      </c>
      <c r="D7" s="747"/>
    </row>
    <row r="8" spans="1:4" x14ac:dyDescent="0.3">
      <c r="A8" s="443">
        <v>2015</v>
      </c>
      <c r="B8" s="444">
        <f t="shared" si="0"/>
        <v>1.1761498530359999</v>
      </c>
      <c r="C8" s="446">
        <v>4.4000000000000039E-2</v>
      </c>
      <c r="D8" s="747"/>
    </row>
    <row r="9" spans="1:4" x14ac:dyDescent="0.3">
      <c r="A9" s="443">
        <v>2014</v>
      </c>
      <c r="B9" s="444">
        <f t="shared" si="0"/>
        <v>1.2302527462756561</v>
      </c>
      <c r="C9" s="446">
        <v>4.5999999999999999E-2</v>
      </c>
      <c r="D9" s="747"/>
    </row>
    <row r="10" spans="1:4" x14ac:dyDescent="0.3">
      <c r="A10" s="443">
        <v>2013</v>
      </c>
      <c r="B10" s="444">
        <f t="shared" si="0"/>
        <v>1.2883480148497841</v>
      </c>
      <c r="C10" s="446">
        <v>4.7222222222222054E-2</v>
      </c>
      <c r="D10" s="747"/>
    </row>
    <row r="11" spans="1:4" x14ac:dyDescent="0.3">
      <c r="A11" s="443">
        <v>2012</v>
      </c>
      <c r="B11" s="444">
        <f t="shared" si="0"/>
        <v>1.3114447139177947</v>
      </c>
      <c r="C11" s="446">
        <v>1.7927375834629222E-2</v>
      </c>
      <c r="D11" s="747"/>
    </row>
    <row r="12" spans="1:4" x14ac:dyDescent="0.3">
      <c r="A12" s="443">
        <v>2011</v>
      </c>
      <c r="B12" s="444">
        <f t="shared" si="0"/>
        <v>1.3508033745745065</v>
      </c>
      <c r="C12" s="446">
        <v>3.0011681193278905E-2</v>
      </c>
      <c r="D12" s="747"/>
    </row>
    <row r="13" spans="1:4" x14ac:dyDescent="0.3">
      <c r="A13" s="443">
        <v>2010</v>
      </c>
      <c r="B13" s="444">
        <f t="shared" si="0"/>
        <v>1.3909627589006066</v>
      </c>
      <c r="C13" s="446">
        <v>2.9729999999999999E-2</v>
      </c>
      <c r="D13" s="747" t="s">
        <v>116</v>
      </c>
    </row>
    <row r="14" spans="1:4" x14ac:dyDescent="0.3">
      <c r="A14" s="443">
        <v>2009</v>
      </c>
      <c r="B14" s="444">
        <f t="shared" si="0"/>
        <v>1.3717674728277782</v>
      </c>
      <c r="C14" s="446">
        <v>-1.38E-2</v>
      </c>
      <c r="D14" s="747"/>
    </row>
    <row r="15" spans="1:4" x14ac:dyDescent="0.3">
      <c r="A15" s="443">
        <v>2008</v>
      </c>
      <c r="B15" s="444">
        <f t="shared" si="0"/>
        <v>1.4690669396754525</v>
      </c>
      <c r="C15" s="446">
        <v>7.0930000000000007E-2</v>
      </c>
      <c r="D15" s="747"/>
    </row>
    <row r="16" spans="1:4" x14ac:dyDescent="0.3">
      <c r="A16" s="443">
        <v>2007</v>
      </c>
      <c r="B16" s="444">
        <f t="shared" si="0"/>
        <v>1.5839920463662631</v>
      </c>
      <c r="C16" s="446">
        <v>7.8229999999999994E-2</v>
      </c>
      <c r="D16" s="747"/>
    </row>
    <row r="17" spans="1:4" x14ac:dyDescent="0.3">
      <c r="A17" s="443">
        <v>2006</v>
      </c>
      <c r="B17" s="444">
        <f t="shared" si="0"/>
        <v>1.6246689621169486</v>
      </c>
      <c r="C17" s="446">
        <v>2.5680000000000001E-2</v>
      </c>
      <c r="D17" s="747"/>
    </row>
    <row r="18" spans="1:4" x14ac:dyDescent="0.3">
      <c r="A18" s="447" t="s">
        <v>315</v>
      </c>
    </row>
  </sheetData>
  <customSheetViews>
    <customSheetView guid="{D8BF8DC6-9944-4951-B65A-9BA1998D7324}">
      <selection activeCell="B4" sqref="B4"/>
      <pageMargins left="0.7" right="0.7" top="0.75" bottom="0.75" header="0.3" footer="0.3"/>
    </customSheetView>
    <customSheetView guid="{A940DDCF-0BD5-4E39-979F-75E9626029AB}">
      <selection activeCell="B4" sqref="B4"/>
      <pageMargins left="0.7" right="0.7" top="0.75" bottom="0.75" header="0.3" footer="0.3"/>
    </customSheetView>
  </customSheetViews>
  <mergeCells count="3">
    <mergeCell ref="A1:D1"/>
    <mergeCell ref="D3:D12"/>
    <mergeCell ref="D13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F1032"/>
  <sheetViews>
    <sheetView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A143" sqref="A143"/>
    </sheetView>
  </sheetViews>
  <sheetFormatPr baseColWidth="10" defaultColWidth="14.44140625" defaultRowHeight="14.4" x14ac:dyDescent="0.3"/>
  <cols>
    <col min="1" max="1" width="69.44140625" style="279" bestFit="1" customWidth="1"/>
    <col min="2" max="3" width="7.44140625" style="1" bestFit="1" customWidth="1"/>
    <col min="4" max="4" width="8.109375" style="1" bestFit="1" customWidth="1"/>
    <col min="5" max="5" width="7.44140625" style="1" bestFit="1" customWidth="1"/>
    <col min="6" max="6" width="7.6640625" style="1" customWidth="1"/>
    <col min="7" max="7" width="8.109375" style="1" bestFit="1" customWidth="1"/>
    <col min="8" max="8" width="7.44140625" style="1" bestFit="1" customWidth="1"/>
    <col min="9" max="9" width="7.6640625" style="1" customWidth="1"/>
    <col min="10" max="10" width="8.33203125" style="1" customWidth="1"/>
    <col min="11" max="11" width="7.44140625" style="1" bestFit="1" customWidth="1"/>
    <col min="12" max="12" width="7.6640625" style="1" customWidth="1"/>
    <col min="13" max="13" width="8.33203125" style="1" customWidth="1"/>
    <col min="14" max="14" width="7.44140625" style="1" bestFit="1" customWidth="1"/>
    <col min="15" max="15" width="7.6640625" style="1" customWidth="1"/>
    <col min="16" max="16" width="8.33203125" style="1" customWidth="1"/>
    <col min="17" max="17" width="7.44140625" style="1" bestFit="1" customWidth="1"/>
    <col min="18" max="18" width="11.109375" style="1" customWidth="1"/>
    <col min="19" max="19" width="8.109375" style="1" bestFit="1" customWidth="1"/>
    <col min="20" max="21" width="7.44140625" style="1" bestFit="1" customWidth="1"/>
    <col min="22" max="22" width="8.109375" style="1" bestFit="1" customWidth="1"/>
    <col min="23" max="24" width="7.44140625" style="1" bestFit="1" customWidth="1"/>
    <col min="25" max="25" width="7.109375" style="1" bestFit="1" customWidth="1"/>
    <col min="26" max="27" width="7.44140625" style="1" bestFit="1" customWidth="1"/>
    <col min="28" max="28" width="7.109375" style="1" bestFit="1" customWidth="1"/>
    <col min="29" max="16384" width="14.44140625" style="1"/>
  </cols>
  <sheetData>
    <row r="1" spans="1:29" x14ac:dyDescent="0.3">
      <c r="A1" s="68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3"/>
      <c r="T1" s="2"/>
      <c r="U1" s="2"/>
      <c r="V1" s="4"/>
    </row>
    <row r="2" spans="1:29" x14ac:dyDescent="0.3">
      <c r="A2" s="691"/>
      <c r="B2" s="693">
        <v>2011</v>
      </c>
      <c r="C2" s="694"/>
      <c r="D2" s="695"/>
      <c r="E2" s="693">
        <v>2012</v>
      </c>
      <c r="F2" s="694"/>
      <c r="G2" s="695"/>
      <c r="H2" s="693">
        <v>2013</v>
      </c>
      <c r="I2" s="694"/>
      <c r="J2" s="695"/>
      <c r="K2" s="696">
        <v>2014</v>
      </c>
      <c r="L2" s="694"/>
      <c r="M2" s="695"/>
      <c r="N2" s="696">
        <v>2015</v>
      </c>
      <c r="O2" s="694"/>
      <c r="P2" s="695"/>
      <c r="Q2" s="696">
        <v>2016</v>
      </c>
      <c r="R2" s="694"/>
      <c r="S2" s="695"/>
      <c r="T2" s="696">
        <v>2017</v>
      </c>
      <c r="U2" s="694"/>
      <c r="V2" s="697"/>
      <c r="W2" s="696">
        <v>2018</v>
      </c>
      <c r="X2" s="694"/>
      <c r="Y2" s="695"/>
      <c r="Z2" s="696">
        <v>2019</v>
      </c>
      <c r="AA2" s="694"/>
      <c r="AB2" s="695"/>
    </row>
    <row r="3" spans="1:29" x14ac:dyDescent="0.3">
      <c r="A3" s="692"/>
      <c r="B3" s="308" t="s">
        <v>292</v>
      </c>
      <c r="C3" s="309" t="s">
        <v>2</v>
      </c>
      <c r="D3" s="310" t="s">
        <v>3</v>
      </c>
      <c r="E3" s="308" t="s">
        <v>292</v>
      </c>
      <c r="F3" s="309" t="s">
        <v>2</v>
      </c>
      <c r="G3" s="310" t="s">
        <v>3</v>
      </c>
      <c r="H3" s="308" t="s">
        <v>292</v>
      </c>
      <c r="I3" s="309" t="s">
        <v>2</v>
      </c>
      <c r="J3" s="310" t="s">
        <v>3</v>
      </c>
      <c r="K3" s="308" t="s">
        <v>292</v>
      </c>
      <c r="L3" s="309" t="s">
        <v>2</v>
      </c>
      <c r="M3" s="310" t="s">
        <v>3</v>
      </c>
      <c r="N3" s="308" t="s">
        <v>292</v>
      </c>
      <c r="O3" s="309" t="s">
        <v>2</v>
      </c>
      <c r="P3" s="310" t="s">
        <v>3</v>
      </c>
      <c r="Q3" s="308" t="s">
        <v>292</v>
      </c>
      <c r="R3" s="309" t="s">
        <v>2</v>
      </c>
      <c r="S3" s="310" t="s">
        <v>3</v>
      </c>
      <c r="T3" s="308" t="s">
        <v>292</v>
      </c>
      <c r="U3" s="309" t="s">
        <v>2</v>
      </c>
      <c r="V3" s="311" t="s">
        <v>3</v>
      </c>
      <c r="W3" s="308" t="s">
        <v>292</v>
      </c>
      <c r="X3" s="309" t="s">
        <v>2</v>
      </c>
      <c r="Y3" s="310" t="s">
        <v>3</v>
      </c>
      <c r="Z3" s="308" t="s">
        <v>292</v>
      </c>
      <c r="AA3" s="309" t="s">
        <v>2</v>
      </c>
      <c r="AB3" s="310" t="s">
        <v>3</v>
      </c>
    </row>
    <row r="4" spans="1:29" x14ac:dyDescent="0.3">
      <c r="A4" s="325" t="s">
        <v>67</v>
      </c>
      <c r="B4" s="326"/>
      <c r="C4" s="327"/>
      <c r="D4" s="328"/>
      <c r="E4" s="326"/>
      <c r="F4" s="327"/>
      <c r="G4" s="328"/>
      <c r="H4" s="326"/>
      <c r="I4" s="327"/>
      <c r="J4" s="328"/>
      <c r="K4" s="327"/>
      <c r="L4" s="327"/>
      <c r="M4" s="328"/>
      <c r="N4" s="327"/>
      <c r="O4" s="327"/>
      <c r="P4" s="328"/>
      <c r="Q4" s="327"/>
      <c r="R4" s="327"/>
      <c r="S4" s="328"/>
      <c r="T4" s="327"/>
      <c r="U4" s="327"/>
      <c r="V4" s="329"/>
      <c r="W4" s="327"/>
      <c r="X4" s="327"/>
      <c r="Y4" s="329"/>
      <c r="Z4" s="327"/>
      <c r="AA4" s="327"/>
      <c r="AB4" s="329"/>
    </row>
    <row r="5" spans="1:29" x14ac:dyDescent="0.3">
      <c r="A5" s="371" t="s">
        <v>68</v>
      </c>
      <c r="B5" s="367" t="s">
        <v>9</v>
      </c>
      <c r="C5" s="368" t="s">
        <v>9</v>
      </c>
      <c r="D5" s="372" t="s">
        <v>9</v>
      </c>
      <c r="E5" s="367" t="s">
        <v>9</v>
      </c>
      <c r="F5" s="368" t="s">
        <v>9</v>
      </c>
      <c r="G5" s="372" t="s">
        <v>9</v>
      </c>
      <c r="H5" s="367" t="s">
        <v>9</v>
      </c>
      <c r="I5" s="368" t="s">
        <v>9</v>
      </c>
      <c r="J5" s="372" t="s">
        <v>9</v>
      </c>
      <c r="K5" s="367">
        <v>126.233</v>
      </c>
      <c r="L5" s="368">
        <v>16.117000000000001</v>
      </c>
      <c r="M5" s="372">
        <f>L5/K5</f>
        <v>0.12767659803696341</v>
      </c>
      <c r="N5" s="367">
        <v>130.02000000000001</v>
      </c>
      <c r="O5" s="368">
        <v>13.84</v>
      </c>
      <c r="P5" s="372">
        <f>O5/N5</f>
        <v>0.10644516228272573</v>
      </c>
      <c r="Q5" s="367">
        <v>134.96100000000001</v>
      </c>
      <c r="R5" s="368">
        <v>7.5750000000000002</v>
      </c>
      <c r="S5" s="372">
        <f>R5/Q5</f>
        <v>5.6127325671860753E-2</v>
      </c>
      <c r="T5" s="367">
        <v>139.01</v>
      </c>
      <c r="U5" s="368">
        <v>6.8689999999999998</v>
      </c>
      <c r="V5" s="374">
        <f>U5/T5</f>
        <v>4.9413711243795413E-2</v>
      </c>
      <c r="W5" s="367">
        <v>142.624</v>
      </c>
      <c r="X5" s="368">
        <v>6.4829999999999997</v>
      </c>
      <c r="Y5" s="374">
        <f>X5/W5</f>
        <v>4.5455182858424946E-2</v>
      </c>
      <c r="Z5" s="367">
        <v>146.18700000000001</v>
      </c>
      <c r="AA5" s="368">
        <v>4.3339999999999996</v>
      </c>
      <c r="AB5" s="374">
        <f>AA5/Z5</f>
        <v>2.9646959031924859E-2</v>
      </c>
      <c r="AC5" s="418"/>
    </row>
    <row r="6" spans="1:29" x14ac:dyDescent="0.3">
      <c r="A6" s="312" t="s">
        <v>4</v>
      </c>
      <c r="B6" s="313"/>
      <c r="C6" s="314"/>
      <c r="D6" s="315"/>
      <c r="E6" s="313"/>
      <c r="F6" s="314"/>
      <c r="G6" s="315"/>
      <c r="H6" s="313"/>
      <c r="I6" s="314"/>
      <c r="J6" s="315"/>
      <c r="K6" s="313"/>
      <c r="L6" s="314"/>
      <c r="M6" s="315"/>
      <c r="N6" s="313"/>
      <c r="O6" s="314"/>
      <c r="P6" s="315"/>
      <c r="Q6" s="313"/>
      <c r="R6" s="314"/>
      <c r="S6" s="315"/>
      <c r="T6" s="313"/>
      <c r="U6" s="314"/>
      <c r="V6" s="316"/>
      <c r="W6" s="313"/>
      <c r="X6" s="314"/>
      <c r="Y6" s="316"/>
      <c r="Z6" s="313"/>
      <c r="AA6" s="314"/>
      <c r="AB6" s="316"/>
    </row>
    <row r="7" spans="1:29" x14ac:dyDescent="0.3">
      <c r="A7" s="317" t="s">
        <v>5</v>
      </c>
      <c r="B7" s="318">
        <v>3198.6280000000002</v>
      </c>
      <c r="C7" s="319">
        <v>576.91</v>
      </c>
      <c r="D7" s="320">
        <f>C7/B7</f>
        <v>0.18036170508105348</v>
      </c>
      <c r="E7" s="318">
        <v>3673</v>
      </c>
      <c r="F7" s="319">
        <v>540</v>
      </c>
      <c r="G7" s="320">
        <f>F7/E7</f>
        <v>0.14701878573373264</v>
      </c>
      <c r="H7" s="318">
        <v>4057</v>
      </c>
      <c r="I7" s="319">
        <v>681</v>
      </c>
      <c r="J7" s="320">
        <f>I7/H7</f>
        <v>0.16785802316982992</v>
      </c>
      <c r="K7" s="318">
        <v>4107.8519999999999</v>
      </c>
      <c r="L7" s="319">
        <v>830.42100000000005</v>
      </c>
      <c r="M7" s="320">
        <f>L7/K7</f>
        <v>0.2021545566880209</v>
      </c>
      <c r="N7" s="318">
        <v>4406.165</v>
      </c>
      <c r="O7" s="319">
        <v>1095.3030000000001</v>
      </c>
      <c r="P7" s="320">
        <f>O7/N7</f>
        <v>0.24858419963846115</v>
      </c>
      <c r="Q7" s="318">
        <v>3994.7440000000001</v>
      </c>
      <c r="R7" s="321">
        <v>1884.434</v>
      </c>
      <c r="S7" s="322">
        <f>R7/Q7</f>
        <v>0.47172835105328398</v>
      </c>
      <c r="T7" s="323">
        <v>4953.6899999999996</v>
      </c>
      <c r="U7" s="321">
        <v>2086.0430000000001</v>
      </c>
      <c r="V7" s="324">
        <f>U7/T7</f>
        <v>0.42110891073119239</v>
      </c>
      <c r="W7" s="323">
        <v>4846.9949999999999</v>
      </c>
      <c r="X7" s="321">
        <v>3073.0740000000001</v>
      </c>
      <c r="Y7" s="324">
        <f>X7/W7</f>
        <v>0.63401633383158018</v>
      </c>
      <c r="Z7" s="323">
        <v>5692.3190000000004</v>
      </c>
      <c r="AA7" s="321">
        <v>3776.7550000000001</v>
      </c>
      <c r="AB7" s="324">
        <f>AA7/Z7</f>
        <v>0.66348266848713144</v>
      </c>
    </row>
    <row r="8" spans="1:29" x14ac:dyDescent="0.3">
      <c r="A8" s="325" t="s">
        <v>293</v>
      </c>
      <c r="B8" s="326"/>
      <c r="C8" s="327"/>
      <c r="D8" s="328"/>
      <c r="E8" s="326"/>
      <c r="F8" s="327"/>
      <c r="G8" s="328"/>
      <c r="H8" s="326"/>
      <c r="I8" s="327"/>
      <c r="J8" s="328"/>
      <c r="K8" s="326"/>
      <c r="L8" s="327"/>
      <c r="M8" s="328"/>
      <c r="N8" s="326"/>
      <c r="O8" s="327"/>
      <c r="P8" s="328"/>
      <c r="Q8" s="326"/>
      <c r="R8" s="327"/>
      <c r="S8" s="328"/>
      <c r="T8" s="326"/>
      <c r="U8" s="327"/>
      <c r="V8" s="329"/>
      <c r="W8" s="326"/>
      <c r="X8" s="327"/>
      <c r="Y8" s="329"/>
      <c r="Z8" s="326"/>
      <c r="AA8" s="327"/>
      <c r="AB8" s="329"/>
    </row>
    <row r="9" spans="1:29" x14ac:dyDescent="0.3">
      <c r="A9" s="297" t="s">
        <v>6</v>
      </c>
      <c r="B9" s="298"/>
      <c r="C9" s="299"/>
      <c r="D9" s="300"/>
      <c r="E9" s="298"/>
      <c r="F9" s="299"/>
      <c r="G9" s="300"/>
      <c r="H9" s="298"/>
      <c r="I9" s="299"/>
      <c r="J9" s="300"/>
      <c r="K9" s="298"/>
      <c r="L9" s="299"/>
      <c r="M9" s="300"/>
      <c r="N9" s="298"/>
      <c r="O9" s="299"/>
      <c r="P9" s="300"/>
      <c r="Q9" s="298"/>
      <c r="R9" s="299"/>
      <c r="S9" s="300"/>
      <c r="T9" s="298"/>
      <c r="U9" s="299"/>
      <c r="V9" s="301"/>
      <c r="W9" s="298"/>
      <c r="X9" s="299"/>
      <c r="Y9" s="301"/>
      <c r="Z9" s="298"/>
      <c r="AA9" s="299"/>
      <c r="AB9" s="301"/>
    </row>
    <row r="10" spans="1:29" x14ac:dyDescent="0.3">
      <c r="A10" s="330" t="s">
        <v>7</v>
      </c>
      <c r="B10" s="298">
        <v>285.83100000000002</v>
      </c>
      <c r="C10" s="299">
        <v>0</v>
      </c>
      <c r="D10" s="300">
        <f t="shared" ref="D10:D15" si="0">C10/B10</f>
        <v>0</v>
      </c>
      <c r="E10" s="298">
        <v>294</v>
      </c>
      <c r="F10" s="299">
        <v>0</v>
      </c>
      <c r="G10" s="300">
        <f>F10/E10</f>
        <v>0</v>
      </c>
      <c r="H10" s="298">
        <v>294</v>
      </c>
      <c r="I10" s="299">
        <v>0</v>
      </c>
      <c r="J10" s="300">
        <f>I10/H10</f>
        <v>0</v>
      </c>
      <c r="K10" s="298">
        <v>309.00400000000002</v>
      </c>
      <c r="L10" s="299">
        <v>0</v>
      </c>
      <c r="M10" s="300">
        <f>L10/K10</f>
        <v>0</v>
      </c>
      <c r="N10" s="298">
        <v>318.274</v>
      </c>
      <c r="O10" s="299">
        <v>0</v>
      </c>
      <c r="P10" s="300">
        <f>O10/N10</f>
        <v>0</v>
      </c>
      <c r="Q10" s="298">
        <v>330.36799999999999</v>
      </c>
      <c r="R10" s="299">
        <v>0</v>
      </c>
      <c r="S10" s="302">
        <f>R10/Q10</f>
        <v>0</v>
      </c>
      <c r="T10" s="298">
        <v>340.279</v>
      </c>
      <c r="U10" s="299">
        <v>0</v>
      </c>
      <c r="V10" s="303">
        <f>U10/T10</f>
        <v>0</v>
      </c>
      <c r="W10" s="298">
        <v>349.12599999999998</v>
      </c>
      <c r="X10" s="299">
        <v>0</v>
      </c>
      <c r="Y10" s="303">
        <f>X10/W10</f>
        <v>0</v>
      </c>
      <c r="Z10" s="298">
        <v>357.84800000000001</v>
      </c>
      <c r="AA10" s="299">
        <v>0</v>
      </c>
      <c r="AB10" s="303">
        <f>AA10/Z10</f>
        <v>0</v>
      </c>
      <c r="AC10" s="418"/>
    </row>
    <row r="11" spans="1:29" x14ac:dyDescent="0.3">
      <c r="A11" s="331" t="s">
        <v>265</v>
      </c>
      <c r="B11" s="298">
        <v>997.71199999999999</v>
      </c>
      <c r="C11" s="299">
        <v>186.928</v>
      </c>
      <c r="D11" s="300">
        <f t="shared" si="0"/>
        <v>0.18735667206568629</v>
      </c>
      <c r="E11" s="298">
        <v>769</v>
      </c>
      <c r="F11" s="299">
        <v>193</v>
      </c>
      <c r="G11" s="300">
        <f>F11/E11</f>
        <v>0.25097529258777634</v>
      </c>
      <c r="H11" s="298">
        <v>791</v>
      </c>
      <c r="I11" s="299">
        <v>40</v>
      </c>
      <c r="J11" s="300">
        <f>I11/H11</f>
        <v>5.0568900126422248E-2</v>
      </c>
      <c r="K11" s="298">
        <v>937.3</v>
      </c>
      <c r="L11" s="299">
        <v>24.369800000000001</v>
      </c>
      <c r="M11" s="300">
        <f>L11/K11</f>
        <v>2.6000000000000002E-2</v>
      </c>
      <c r="N11" s="298">
        <v>965.41899999999998</v>
      </c>
      <c r="O11" s="299">
        <v>25.100894</v>
      </c>
      <c r="P11" s="300">
        <f>O11/N11</f>
        <v>2.6000000000000002E-2</v>
      </c>
      <c r="Q11" s="298">
        <v>996.48</v>
      </c>
      <c r="R11" s="299">
        <v>0</v>
      </c>
      <c r="S11" s="302">
        <f>R11/Q11</f>
        <v>0</v>
      </c>
      <c r="T11" s="298">
        <v>1026.374</v>
      </c>
      <c r="U11" s="299">
        <v>0</v>
      </c>
      <c r="V11" s="303">
        <f>U11/T11</f>
        <v>0</v>
      </c>
      <c r="W11" s="298">
        <v>1053.06</v>
      </c>
      <c r="X11" s="299">
        <v>0</v>
      </c>
      <c r="Y11" s="303">
        <f>X11/W11</f>
        <v>0</v>
      </c>
      <c r="Z11" s="298">
        <v>1091.8</v>
      </c>
      <c r="AA11" s="299">
        <v>0</v>
      </c>
      <c r="AB11" s="303">
        <f>AA11/Z11</f>
        <v>0</v>
      </c>
      <c r="AC11" s="418"/>
    </row>
    <row r="12" spans="1:29" x14ac:dyDescent="0.3">
      <c r="A12" s="330" t="s">
        <v>266</v>
      </c>
      <c r="B12" s="298">
        <v>135</v>
      </c>
      <c r="C12" s="299">
        <v>0</v>
      </c>
      <c r="D12" s="300">
        <f t="shared" si="0"/>
        <v>0</v>
      </c>
      <c r="E12" s="298">
        <v>139</v>
      </c>
      <c r="F12" s="299">
        <v>0</v>
      </c>
      <c r="G12" s="300">
        <f>F12/E12</f>
        <v>0</v>
      </c>
      <c r="H12" s="298">
        <v>146</v>
      </c>
      <c r="I12" s="299">
        <v>0</v>
      </c>
      <c r="J12" s="300">
        <f>I12/H12</f>
        <v>0</v>
      </c>
      <c r="K12" s="298">
        <v>326.29399999999998</v>
      </c>
      <c r="L12" s="299">
        <v>0</v>
      </c>
      <c r="M12" s="300">
        <f>L12/K12</f>
        <v>0</v>
      </c>
      <c r="N12" s="298">
        <v>358.98500000000001</v>
      </c>
      <c r="O12" s="299">
        <v>0</v>
      </c>
      <c r="P12" s="300">
        <f>O12/N12</f>
        <v>0</v>
      </c>
      <c r="Q12" s="298">
        <v>372.62599999999998</v>
      </c>
      <c r="R12" s="299">
        <v>0</v>
      </c>
      <c r="S12" s="302">
        <f>R12/Q12</f>
        <v>0</v>
      </c>
      <c r="T12" s="298">
        <v>383.80500000000001</v>
      </c>
      <c r="U12" s="299">
        <v>0</v>
      </c>
      <c r="V12" s="303">
        <f>U12/T12</f>
        <v>0</v>
      </c>
      <c r="W12" s="298">
        <v>393.78399999999999</v>
      </c>
      <c r="X12" s="299">
        <v>0</v>
      </c>
      <c r="Y12" s="303">
        <f>X12/W12</f>
        <v>0</v>
      </c>
      <c r="Z12" s="298">
        <v>363.25900000000001</v>
      </c>
      <c r="AA12" s="299">
        <v>0</v>
      </c>
      <c r="AB12" s="303">
        <f>AA12/Z12</f>
        <v>0</v>
      </c>
      <c r="AC12" s="418"/>
    </row>
    <row r="13" spans="1:29" x14ac:dyDescent="0.3">
      <c r="A13" s="330" t="s">
        <v>8</v>
      </c>
      <c r="B13" s="298">
        <v>154.94999999999999</v>
      </c>
      <c r="C13" s="299">
        <v>0</v>
      </c>
      <c r="D13" s="300">
        <f t="shared" si="0"/>
        <v>0</v>
      </c>
      <c r="E13" s="298" t="s">
        <v>9</v>
      </c>
      <c r="F13" s="299">
        <v>0</v>
      </c>
      <c r="G13" s="300" t="s">
        <v>9</v>
      </c>
      <c r="H13" s="298" t="s">
        <v>9</v>
      </c>
      <c r="I13" s="299">
        <v>0</v>
      </c>
      <c r="J13" s="300" t="s">
        <v>9</v>
      </c>
      <c r="K13" s="298" t="s">
        <v>9</v>
      </c>
      <c r="L13" s="299" t="s">
        <v>9</v>
      </c>
      <c r="M13" s="300" t="s">
        <v>9</v>
      </c>
      <c r="N13" s="298" t="s">
        <v>9</v>
      </c>
      <c r="O13" s="299" t="s">
        <v>9</v>
      </c>
      <c r="P13" s="300" t="s">
        <v>9</v>
      </c>
      <c r="Q13" s="298"/>
      <c r="R13" s="299"/>
      <c r="S13" s="300" t="s">
        <v>9</v>
      </c>
      <c r="T13" s="298"/>
      <c r="U13" s="299"/>
      <c r="V13" s="301" t="s">
        <v>9</v>
      </c>
      <c r="W13" s="298"/>
      <c r="X13" s="299"/>
      <c r="Y13" s="301" t="s">
        <v>9</v>
      </c>
      <c r="Z13" s="298"/>
      <c r="AA13" s="299"/>
      <c r="AB13" s="301" t="s">
        <v>9</v>
      </c>
    </row>
    <row r="14" spans="1:29" x14ac:dyDescent="0.3">
      <c r="A14" s="330" t="s">
        <v>10</v>
      </c>
      <c r="B14" s="298">
        <v>7747.6549999999997</v>
      </c>
      <c r="C14" s="299">
        <v>6850.4619999999995</v>
      </c>
      <c r="D14" s="300">
        <f t="shared" si="0"/>
        <v>0.88419812188333113</v>
      </c>
      <c r="E14" s="298">
        <v>8617</v>
      </c>
      <c r="F14" s="299">
        <v>7479</v>
      </c>
      <c r="G14" s="300">
        <f>F14/E14</f>
        <v>0.86793547638389235</v>
      </c>
      <c r="H14" s="298">
        <v>10308</v>
      </c>
      <c r="I14" s="299">
        <v>9475</v>
      </c>
      <c r="J14" s="300">
        <f>I14/H14</f>
        <v>0.91918897943344979</v>
      </c>
      <c r="K14" s="298">
        <v>10333.574000000001</v>
      </c>
      <c r="L14" s="299">
        <v>9950.2639999999992</v>
      </c>
      <c r="M14" s="300">
        <f>L14/K14</f>
        <v>0.96290634779409323</v>
      </c>
      <c r="N14" s="298">
        <v>9476.1170000000002</v>
      </c>
      <c r="O14" s="299">
        <v>9046.3860600000007</v>
      </c>
      <c r="P14" s="300">
        <f>O14/N14</f>
        <v>0.95465115721977689</v>
      </c>
      <c r="Q14" s="298">
        <v>10157.599</v>
      </c>
      <c r="R14" s="299">
        <v>9569.3690000000006</v>
      </c>
      <c r="S14" s="300">
        <f>R14/Q14</f>
        <v>0.94208966114925397</v>
      </c>
      <c r="T14" s="298">
        <v>10388.669</v>
      </c>
      <c r="U14" s="299">
        <v>10138.323</v>
      </c>
      <c r="V14" s="301">
        <f>U14/T14</f>
        <v>0.97590201401161214</v>
      </c>
      <c r="W14" s="298">
        <v>11507.603999999999</v>
      </c>
      <c r="X14" s="299">
        <v>11197.662</v>
      </c>
      <c r="Y14" s="304">
        <f>X14/W14</f>
        <v>0.97306633074965043</v>
      </c>
      <c r="Z14" s="298">
        <v>11827.491</v>
      </c>
      <c r="AA14" s="299">
        <v>11564.366</v>
      </c>
      <c r="AB14" s="304">
        <f>AA14/Z14</f>
        <v>0.97775310080557243</v>
      </c>
      <c r="AC14" s="418"/>
    </row>
    <row r="15" spans="1:29" x14ac:dyDescent="0.3">
      <c r="A15" s="330" t="s">
        <v>11</v>
      </c>
      <c r="B15" s="298">
        <v>895</v>
      </c>
      <c r="C15" s="299">
        <v>10.1</v>
      </c>
      <c r="D15" s="300">
        <f t="shared" si="0"/>
        <v>1.1284916201117318E-2</v>
      </c>
      <c r="E15" s="298">
        <v>640</v>
      </c>
      <c r="F15" s="299">
        <v>0</v>
      </c>
      <c r="G15" s="300">
        <f>F15/E15</f>
        <v>0</v>
      </c>
      <c r="H15" s="298">
        <v>629</v>
      </c>
      <c r="I15" s="299">
        <v>0</v>
      </c>
      <c r="J15" s="300">
        <f>I15/H15</f>
        <v>0</v>
      </c>
      <c r="K15" s="298">
        <v>470.37700000000001</v>
      </c>
      <c r="L15" s="299">
        <v>0</v>
      </c>
      <c r="M15" s="300">
        <f>L15/K15</f>
        <v>0</v>
      </c>
      <c r="N15" s="298">
        <v>560.57799999999997</v>
      </c>
      <c r="O15" s="299">
        <v>0</v>
      </c>
      <c r="P15" s="300">
        <f>O15/N15</f>
        <v>0</v>
      </c>
      <c r="Q15" s="298"/>
      <c r="R15" s="299"/>
      <c r="S15" s="300" t="s">
        <v>9</v>
      </c>
      <c r="T15" s="298"/>
      <c r="U15" s="299"/>
      <c r="V15" s="301" t="s">
        <v>9</v>
      </c>
      <c r="W15" s="298"/>
      <c r="X15" s="299"/>
      <c r="Y15" s="301" t="s">
        <v>9</v>
      </c>
      <c r="Z15" s="298"/>
      <c r="AA15" s="299"/>
      <c r="AB15" s="301" t="s">
        <v>9</v>
      </c>
    </row>
    <row r="16" spans="1:29" x14ac:dyDescent="0.3">
      <c r="A16" s="276" t="s">
        <v>12</v>
      </c>
      <c r="B16" s="21"/>
      <c r="C16" s="22"/>
      <c r="D16" s="23"/>
      <c r="E16" s="21"/>
      <c r="F16" s="22"/>
      <c r="G16" s="23"/>
      <c r="H16" s="21"/>
      <c r="I16" s="22"/>
      <c r="J16" s="23"/>
      <c r="K16" s="21"/>
      <c r="L16" s="22"/>
      <c r="M16" s="23"/>
      <c r="N16" s="21"/>
      <c r="O16" s="22"/>
      <c r="P16" s="23"/>
      <c r="Q16" s="21"/>
      <c r="R16" s="22"/>
      <c r="S16" s="23"/>
      <c r="T16" s="21"/>
      <c r="U16" s="22"/>
      <c r="V16" s="24"/>
      <c r="W16" s="21"/>
      <c r="X16" s="22"/>
      <c r="Y16" s="24"/>
      <c r="Z16" s="21"/>
      <c r="AA16" s="22"/>
      <c r="AB16" s="24"/>
    </row>
    <row r="17" spans="1:32" x14ac:dyDescent="0.3">
      <c r="A17" s="332" t="s">
        <v>264</v>
      </c>
      <c r="B17" s="21" t="s">
        <v>9</v>
      </c>
      <c r="C17" s="22" t="s">
        <v>9</v>
      </c>
      <c r="D17" s="23" t="s">
        <v>9</v>
      </c>
      <c r="E17" s="21" t="s">
        <v>9</v>
      </c>
      <c r="F17" s="22" t="s">
        <v>9</v>
      </c>
      <c r="G17" s="23" t="s">
        <v>9</v>
      </c>
      <c r="H17" s="21">
        <v>3895</v>
      </c>
      <c r="I17" s="22">
        <v>1896</v>
      </c>
      <c r="J17" s="23">
        <f>I17/H17</f>
        <v>0.48677792041078305</v>
      </c>
      <c r="K17" s="21">
        <v>15427.125</v>
      </c>
      <c r="L17" s="22">
        <v>2130.9989999999998</v>
      </c>
      <c r="M17" s="23">
        <f>L17/K17</f>
        <v>0.1381332555482632</v>
      </c>
      <c r="N17" s="21">
        <v>15194.654</v>
      </c>
      <c r="O17" s="22">
        <v>2125.415</v>
      </c>
      <c r="P17" s="23">
        <f>O17/N17</f>
        <v>0.13987913117337189</v>
      </c>
      <c r="Q17" s="21">
        <v>16858.661</v>
      </c>
      <c r="R17" s="22">
        <v>14179.596</v>
      </c>
      <c r="S17" s="23">
        <f>+R17/Q17</f>
        <v>0.84108672687587704</v>
      </c>
      <c r="T17" s="21">
        <v>15674.852000000001</v>
      </c>
      <c r="U17" s="22">
        <v>14475.842000000001</v>
      </c>
      <c r="V17" s="24">
        <f t="shared" ref="V17:V22" si="1">U17/T17</f>
        <v>0.92350741174462125</v>
      </c>
      <c r="W17" s="21">
        <v>17527.86</v>
      </c>
      <c r="X17" s="22">
        <v>17527.859</v>
      </c>
      <c r="Y17" s="26">
        <f>X17/W17</f>
        <v>0.99999994294796968</v>
      </c>
      <c r="Z17" s="21">
        <v>17965.715</v>
      </c>
      <c r="AA17" s="22">
        <v>17965.713</v>
      </c>
      <c r="AB17" s="26">
        <f t="shared" ref="AB17:AB22" si="2">AA17/Z17</f>
        <v>0.99999988867684919</v>
      </c>
      <c r="AC17" s="418"/>
      <c r="AD17" s="487"/>
      <c r="AE17" s="487"/>
      <c r="AF17" s="489"/>
    </row>
    <row r="18" spans="1:32" x14ac:dyDescent="0.3">
      <c r="A18" s="332" t="s">
        <v>267</v>
      </c>
      <c r="B18" s="21">
        <v>2476.2449999999999</v>
      </c>
      <c r="C18" s="22">
        <v>0</v>
      </c>
      <c r="D18" s="25">
        <f>C18/B18</f>
        <v>0</v>
      </c>
      <c r="E18" s="21">
        <v>2854</v>
      </c>
      <c r="F18" s="22">
        <v>80</v>
      </c>
      <c r="G18" s="23">
        <f>F18/E18</f>
        <v>2.8030833917309039E-2</v>
      </c>
      <c r="H18" s="21">
        <v>4105</v>
      </c>
      <c r="I18" s="22">
        <v>180</v>
      </c>
      <c r="J18" s="23">
        <f>I18/H18</f>
        <v>4.38489646772229E-2</v>
      </c>
      <c r="K18" s="21">
        <v>2806.261</v>
      </c>
      <c r="L18" s="22">
        <v>0</v>
      </c>
      <c r="M18" s="25">
        <f>L18/K18</f>
        <v>0</v>
      </c>
      <c r="N18" s="21">
        <v>4375.6620000000003</v>
      </c>
      <c r="O18" s="22">
        <v>1059.412</v>
      </c>
      <c r="P18" s="23">
        <f>O18/N18</f>
        <v>0.2421146788760192</v>
      </c>
      <c r="Q18" s="21">
        <v>3480</v>
      </c>
      <c r="R18" s="22">
        <v>2254.893</v>
      </c>
      <c r="S18" s="23">
        <f>+R18/Q18</f>
        <v>0.64795775862068972</v>
      </c>
      <c r="T18" s="21">
        <v>3989.9569999999999</v>
      </c>
      <c r="U18" s="22">
        <v>2668.3380000000002</v>
      </c>
      <c r="V18" s="24">
        <f t="shared" si="1"/>
        <v>0.66876359820419129</v>
      </c>
      <c r="W18" s="21">
        <v>3545.4540000000002</v>
      </c>
      <c r="X18" s="22">
        <v>1243.71</v>
      </c>
      <c r="Y18" s="24">
        <f>X18/W18</f>
        <v>0.35079005396770058</v>
      </c>
      <c r="Z18" s="21">
        <v>2936.8629999999998</v>
      </c>
      <c r="AA18" s="22">
        <v>1601.797</v>
      </c>
      <c r="AB18" s="24">
        <f t="shared" si="2"/>
        <v>0.54541086867177668</v>
      </c>
      <c r="AC18" s="418"/>
    </row>
    <row r="19" spans="1:32" x14ac:dyDescent="0.3">
      <c r="A19" s="332" t="s">
        <v>13</v>
      </c>
      <c r="B19" s="21">
        <v>5234.9610000000002</v>
      </c>
      <c r="C19" s="22">
        <v>441</v>
      </c>
      <c r="D19" s="23">
        <f>C19/B19</f>
        <v>8.4241315264812863E-2</v>
      </c>
      <c r="E19" s="21">
        <v>5545</v>
      </c>
      <c r="F19" s="22">
        <v>256</v>
      </c>
      <c r="G19" s="23">
        <f>F19/E19</f>
        <v>4.6167718665464381E-2</v>
      </c>
      <c r="H19" s="21">
        <v>2154</v>
      </c>
      <c r="I19" s="22">
        <v>253</v>
      </c>
      <c r="J19" s="23">
        <f>I19/H19</f>
        <v>0.11745589600742803</v>
      </c>
      <c r="K19" s="21" t="s">
        <v>9</v>
      </c>
      <c r="L19" s="22" t="s">
        <v>9</v>
      </c>
      <c r="M19" s="23" t="s">
        <v>9</v>
      </c>
      <c r="N19" s="21" t="s">
        <v>9</v>
      </c>
      <c r="O19" s="22" t="s">
        <v>9</v>
      </c>
      <c r="P19" s="23" t="s">
        <v>9</v>
      </c>
      <c r="Q19" s="21">
        <v>1209.452</v>
      </c>
      <c r="R19" s="22">
        <v>1017.27</v>
      </c>
      <c r="S19" s="23">
        <f>+R19/Q19</f>
        <v>0.84109993616943868</v>
      </c>
      <c r="T19" s="21">
        <v>1245.7360000000001</v>
      </c>
      <c r="U19" s="22">
        <v>1150.4459999999999</v>
      </c>
      <c r="V19" s="24">
        <f t="shared" si="1"/>
        <v>0.92350706730800092</v>
      </c>
      <c r="W19" s="21">
        <v>1278.125</v>
      </c>
      <c r="X19" s="22">
        <v>0</v>
      </c>
      <c r="Y19" s="24">
        <f>X19/W19</f>
        <v>0</v>
      </c>
      <c r="Z19" s="21">
        <v>1310.0530000000001</v>
      </c>
      <c r="AA19" s="22">
        <v>0</v>
      </c>
      <c r="AB19" s="24">
        <f t="shared" si="2"/>
        <v>0</v>
      </c>
      <c r="AC19" s="418"/>
    </row>
    <row r="20" spans="1:32" x14ac:dyDescent="0.3">
      <c r="A20" s="332" t="s">
        <v>268</v>
      </c>
      <c r="B20" s="21">
        <v>507.20299999999997</v>
      </c>
      <c r="C20" s="22">
        <v>254</v>
      </c>
      <c r="D20" s="23">
        <f>C20/B20</f>
        <v>0.5007856814727043</v>
      </c>
      <c r="E20" s="21">
        <v>521</v>
      </c>
      <c r="F20" s="22">
        <v>260</v>
      </c>
      <c r="G20" s="23">
        <f>F20/E20</f>
        <v>0.49904030710172742</v>
      </c>
      <c r="H20" s="21">
        <v>537</v>
      </c>
      <c r="I20" s="22">
        <v>358</v>
      </c>
      <c r="J20" s="23">
        <f>I20/H20</f>
        <v>0.66666666666666663</v>
      </c>
      <c r="K20" s="21">
        <v>548.32600000000002</v>
      </c>
      <c r="L20" s="22">
        <v>0</v>
      </c>
      <c r="M20" s="25">
        <f>L20/K20</f>
        <v>0</v>
      </c>
      <c r="N20" s="21">
        <v>564.77599999999995</v>
      </c>
      <c r="O20" s="22">
        <v>0</v>
      </c>
      <c r="P20" s="25">
        <f>O20/N20</f>
        <v>0</v>
      </c>
      <c r="Q20" s="21">
        <v>986.23699999999997</v>
      </c>
      <c r="R20" s="22">
        <v>829.524</v>
      </c>
      <c r="S20" s="23">
        <f>R20/Q20</f>
        <v>0.84110006012753524</v>
      </c>
      <c r="T20" s="21">
        <v>953.82399999999996</v>
      </c>
      <c r="U20" s="22">
        <v>880.86400000000003</v>
      </c>
      <c r="V20" s="24">
        <f t="shared" si="1"/>
        <v>0.92350790082866452</v>
      </c>
      <c r="W20" s="21">
        <v>619.52300000000002</v>
      </c>
      <c r="X20" s="22">
        <v>477.63499999999999</v>
      </c>
      <c r="Y20" s="24">
        <f>X20/W20</f>
        <v>0.77097218343790297</v>
      </c>
      <c r="Z20" s="21">
        <v>634.99900000000002</v>
      </c>
      <c r="AA20" s="22">
        <v>472.44900000000001</v>
      </c>
      <c r="AB20" s="24">
        <f t="shared" si="2"/>
        <v>0.74401534490605492</v>
      </c>
      <c r="AC20" s="418"/>
    </row>
    <row r="21" spans="1:32" x14ac:dyDescent="0.3">
      <c r="A21" s="332" t="s">
        <v>310</v>
      </c>
      <c r="B21" s="21" t="s">
        <v>9</v>
      </c>
      <c r="C21" s="22" t="s">
        <v>9</v>
      </c>
      <c r="D21" s="29" t="s">
        <v>9</v>
      </c>
      <c r="E21" s="21" t="s">
        <v>9</v>
      </c>
      <c r="F21" s="22" t="s">
        <v>9</v>
      </c>
      <c r="G21" s="29" t="s">
        <v>9</v>
      </c>
      <c r="H21" s="21" t="s">
        <v>9</v>
      </c>
      <c r="I21" s="22" t="s">
        <v>9</v>
      </c>
      <c r="J21" s="29" t="s">
        <v>9</v>
      </c>
      <c r="K21" s="21" t="s">
        <v>9</v>
      </c>
      <c r="L21" s="22" t="s">
        <v>9</v>
      </c>
      <c r="M21" s="29" t="s">
        <v>9</v>
      </c>
      <c r="N21" s="21" t="s">
        <v>9</v>
      </c>
      <c r="O21" s="22" t="s">
        <v>9</v>
      </c>
      <c r="P21" s="29" t="s">
        <v>9</v>
      </c>
      <c r="Q21" s="21">
        <v>10078.638999999999</v>
      </c>
      <c r="R21" s="22">
        <v>0</v>
      </c>
      <c r="S21" s="25">
        <f>R21/Q21</f>
        <v>0</v>
      </c>
      <c r="T21" s="21">
        <v>8657.6020000000008</v>
      </c>
      <c r="U21" s="22">
        <v>0</v>
      </c>
      <c r="V21" s="26">
        <f t="shared" si="1"/>
        <v>0</v>
      </c>
      <c r="W21" s="21">
        <v>8550.9959999999992</v>
      </c>
      <c r="X21" s="22">
        <v>0</v>
      </c>
      <c r="Y21" s="26">
        <f>X21/W21</f>
        <v>0</v>
      </c>
      <c r="Z21" s="21">
        <v>4313.7330000000002</v>
      </c>
      <c r="AA21" s="22">
        <v>0</v>
      </c>
      <c r="AB21" s="26">
        <f t="shared" si="2"/>
        <v>0</v>
      </c>
      <c r="AC21" s="418"/>
    </row>
    <row r="22" spans="1:32" x14ac:dyDescent="0.3">
      <c r="A22" s="332" t="s">
        <v>613</v>
      </c>
      <c r="B22" s="21"/>
      <c r="C22" s="22"/>
      <c r="D22" s="29"/>
      <c r="E22" s="21"/>
      <c r="F22" s="22"/>
      <c r="G22" s="29"/>
      <c r="H22" s="21"/>
      <c r="I22" s="22"/>
      <c r="J22" s="29"/>
      <c r="K22" s="21"/>
      <c r="L22" s="22"/>
      <c r="M22" s="29"/>
      <c r="N22" s="21"/>
      <c r="O22" s="22"/>
      <c r="P22" s="29"/>
      <c r="Q22" s="21"/>
      <c r="R22" s="22"/>
      <c r="S22" s="29"/>
      <c r="T22" s="21">
        <v>515</v>
      </c>
      <c r="U22" s="22">
        <v>515</v>
      </c>
      <c r="V22" s="26">
        <f t="shared" si="1"/>
        <v>1</v>
      </c>
      <c r="W22" s="21"/>
      <c r="X22" s="22"/>
      <c r="Y22" s="26" t="s">
        <v>9</v>
      </c>
      <c r="Z22" s="21">
        <v>620.39200000000005</v>
      </c>
      <c r="AA22" s="22">
        <v>62.473999999999997</v>
      </c>
      <c r="AB22" s="26">
        <f t="shared" si="2"/>
        <v>0.10070084720628246</v>
      </c>
      <c r="AC22" s="418"/>
    </row>
    <row r="23" spans="1:32" x14ac:dyDescent="0.3">
      <c r="A23" s="297" t="s">
        <v>14</v>
      </c>
      <c r="B23" s="298"/>
      <c r="C23" s="299"/>
      <c r="D23" s="300"/>
      <c r="E23" s="298"/>
      <c r="F23" s="299"/>
      <c r="G23" s="300"/>
      <c r="H23" s="298"/>
      <c r="I23" s="299"/>
      <c r="J23" s="300"/>
      <c r="K23" s="298"/>
      <c r="L23" s="299"/>
      <c r="M23" s="300"/>
      <c r="N23" s="298"/>
      <c r="O23" s="299"/>
      <c r="P23" s="300"/>
      <c r="Q23" s="298"/>
      <c r="R23" s="299"/>
      <c r="S23" s="300"/>
      <c r="T23" s="298"/>
      <c r="U23" s="299"/>
      <c r="V23" s="301"/>
      <c r="W23" s="298"/>
      <c r="X23" s="299"/>
      <c r="Y23" s="301"/>
      <c r="Z23" s="298"/>
      <c r="AA23" s="299"/>
      <c r="AB23" s="301"/>
    </row>
    <row r="24" spans="1:32" x14ac:dyDescent="0.3">
      <c r="A24" s="330" t="s">
        <v>15</v>
      </c>
      <c r="B24" s="298"/>
      <c r="C24" s="299"/>
      <c r="D24" s="305"/>
      <c r="E24" s="298"/>
      <c r="F24" s="299"/>
      <c r="G24" s="305"/>
      <c r="H24" s="298"/>
      <c r="I24" s="299"/>
      <c r="J24" s="305"/>
      <c r="K24" s="298"/>
      <c r="L24" s="299"/>
      <c r="M24" s="305"/>
      <c r="N24" s="298"/>
      <c r="O24" s="299"/>
      <c r="P24" s="305"/>
      <c r="Q24" s="298">
        <v>2378.15</v>
      </c>
      <c r="R24" s="299">
        <v>2378.15</v>
      </c>
      <c r="S24" s="302">
        <f>R24/Q24</f>
        <v>1</v>
      </c>
      <c r="T24" s="298">
        <v>2852.328</v>
      </c>
      <c r="U24" s="299">
        <v>2852.328</v>
      </c>
      <c r="V24" s="303">
        <f>U24/T24</f>
        <v>1</v>
      </c>
      <c r="W24" s="298">
        <v>3635.7130000000002</v>
      </c>
      <c r="X24" s="299">
        <v>3407.953</v>
      </c>
      <c r="Y24" s="303">
        <f>X24/W24</f>
        <v>0.9373547912060165</v>
      </c>
      <c r="Z24" s="298"/>
      <c r="AA24" s="299"/>
      <c r="AB24" s="303" t="s">
        <v>9</v>
      </c>
      <c r="AC24" s="418"/>
    </row>
    <row r="25" spans="1:32" x14ac:dyDescent="0.3">
      <c r="A25" s="330" t="s">
        <v>16</v>
      </c>
      <c r="B25" s="298"/>
      <c r="C25" s="299"/>
      <c r="D25" s="305"/>
      <c r="E25" s="298"/>
      <c r="F25" s="299"/>
      <c r="G25" s="305"/>
      <c r="H25" s="298"/>
      <c r="I25" s="299"/>
      <c r="J25" s="305"/>
      <c r="K25" s="298"/>
      <c r="L25" s="299"/>
      <c r="M25" s="305"/>
      <c r="N25" s="298"/>
      <c r="O25" s="299"/>
      <c r="P25" s="305"/>
      <c r="Q25" s="298">
        <v>1803.317</v>
      </c>
      <c r="R25" s="299">
        <v>1622.9839999999999</v>
      </c>
      <c r="S25" s="306">
        <f>R25/Q25</f>
        <v>0.89999927910622479</v>
      </c>
      <c r="T25" s="298">
        <v>1305.71</v>
      </c>
      <c r="U25" s="299">
        <v>1175.1389999999999</v>
      </c>
      <c r="V25" s="304">
        <f>U25/T25</f>
        <v>0.89999999999999991</v>
      </c>
      <c r="W25" s="298">
        <v>1521.0429999999999</v>
      </c>
      <c r="X25" s="299">
        <v>1447.213</v>
      </c>
      <c r="Y25" s="304">
        <f>X25/W25</f>
        <v>0.95146093831666823</v>
      </c>
      <c r="Z25" s="298"/>
      <c r="AA25" s="299"/>
      <c r="AB25" s="304" t="s">
        <v>9</v>
      </c>
      <c r="AC25" s="418"/>
    </row>
    <row r="26" spans="1:32" x14ac:dyDescent="0.3">
      <c r="A26" s="330" t="s">
        <v>17</v>
      </c>
      <c r="B26" s="298"/>
      <c r="C26" s="299"/>
      <c r="D26" s="300"/>
      <c r="E26" s="298"/>
      <c r="F26" s="299"/>
      <c r="G26" s="300"/>
      <c r="H26" s="298"/>
      <c r="I26" s="299"/>
      <c r="J26" s="300"/>
      <c r="K26" s="298"/>
      <c r="L26" s="299"/>
      <c r="M26" s="300"/>
      <c r="N26" s="298">
        <v>7194.8530000000001</v>
      </c>
      <c r="O26" s="299">
        <v>887.98400000000004</v>
      </c>
      <c r="P26" s="300">
        <f>O26/N26</f>
        <v>0.12341933879677598</v>
      </c>
      <c r="Q26" s="298"/>
      <c r="R26" s="299"/>
      <c r="S26" s="305" t="s">
        <v>9</v>
      </c>
      <c r="T26" s="298"/>
      <c r="U26" s="299"/>
      <c r="V26" s="307" t="s">
        <v>9</v>
      </c>
      <c r="W26" s="298"/>
      <c r="X26" s="299"/>
      <c r="Y26" s="307" t="s">
        <v>9</v>
      </c>
      <c r="Z26" s="298"/>
      <c r="AA26" s="299"/>
      <c r="AB26" s="307" t="s">
        <v>9</v>
      </c>
    </row>
    <row r="27" spans="1:32" x14ac:dyDescent="0.3">
      <c r="A27" s="330" t="s">
        <v>18</v>
      </c>
      <c r="B27" s="298"/>
      <c r="C27" s="299"/>
      <c r="D27" s="300"/>
      <c r="E27" s="298"/>
      <c r="F27" s="299"/>
      <c r="G27" s="300"/>
      <c r="H27" s="298"/>
      <c r="I27" s="299"/>
      <c r="J27" s="300"/>
      <c r="K27" s="298"/>
      <c r="L27" s="299"/>
      <c r="M27" s="300"/>
      <c r="N27" s="298">
        <v>1134.864</v>
      </c>
      <c r="O27" s="299">
        <v>404.68063899999999</v>
      </c>
      <c r="P27" s="300">
        <f>O27/N27</f>
        <v>0.35658954641260976</v>
      </c>
      <c r="Q27" s="298"/>
      <c r="R27" s="299"/>
      <c r="S27" s="305" t="s">
        <v>9</v>
      </c>
      <c r="T27" s="298"/>
      <c r="U27" s="299"/>
      <c r="V27" s="307" t="s">
        <v>9</v>
      </c>
      <c r="W27" s="298"/>
      <c r="X27" s="299"/>
      <c r="Y27" s="307" t="s">
        <v>9</v>
      </c>
      <c r="Z27" s="298"/>
      <c r="AA27" s="299"/>
      <c r="AB27" s="307" t="s">
        <v>9</v>
      </c>
    </row>
    <row r="28" spans="1:32" x14ac:dyDescent="0.3">
      <c r="A28" s="276" t="s">
        <v>19</v>
      </c>
      <c r="B28" s="21"/>
      <c r="C28" s="22"/>
      <c r="D28" s="23"/>
      <c r="E28" s="21"/>
      <c r="F28" s="22"/>
      <c r="G28" s="23"/>
      <c r="H28" s="21"/>
      <c r="I28" s="22"/>
      <c r="J28" s="23"/>
      <c r="K28" s="21"/>
      <c r="L28" s="22"/>
      <c r="M28" s="23"/>
      <c r="N28" s="21"/>
      <c r="O28" s="22"/>
      <c r="P28" s="23"/>
      <c r="Q28" s="21"/>
      <c r="R28" s="22"/>
      <c r="S28" s="29" t="s">
        <v>9</v>
      </c>
      <c r="T28" s="21"/>
      <c r="U28" s="22"/>
      <c r="V28" s="30" t="s">
        <v>9</v>
      </c>
      <c r="W28" s="21"/>
      <c r="X28" s="22"/>
      <c r="Y28" s="30" t="s">
        <v>9</v>
      </c>
      <c r="Z28" s="21"/>
      <c r="AA28" s="22"/>
      <c r="AB28" s="30" t="s">
        <v>9</v>
      </c>
    </row>
    <row r="29" spans="1:32" x14ac:dyDescent="0.3">
      <c r="A29" s="332" t="s">
        <v>20</v>
      </c>
      <c r="B29" s="21">
        <v>1315.405</v>
      </c>
      <c r="C29" s="22">
        <v>0</v>
      </c>
      <c r="D29" s="25">
        <f>C29/B29</f>
        <v>0</v>
      </c>
      <c r="E29" s="21">
        <v>1251</v>
      </c>
      <c r="F29" s="22">
        <v>0</v>
      </c>
      <c r="G29" s="25">
        <f>F29/E29</f>
        <v>0</v>
      </c>
      <c r="H29" s="21">
        <v>1371</v>
      </c>
      <c r="I29" s="22">
        <v>0</v>
      </c>
      <c r="J29" s="25">
        <f>I29/H29</f>
        <v>0</v>
      </c>
      <c r="K29" s="21">
        <v>1417.5730000000001</v>
      </c>
      <c r="L29" s="22">
        <v>0</v>
      </c>
      <c r="M29" s="25">
        <f>L29/K29</f>
        <v>0</v>
      </c>
      <c r="N29" s="21">
        <v>1465.316</v>
      </c>
      <c r="O29" s="22">
        <v>0</v>
      </c>
      <c r="P29" s="25">
        <f t="shared" ref="P29:P38" si="3">O29/N29</f>
        <v>0</v>
      </c>
      <c r="Q29" s="21"/>
      <c r="R29" s="22"/>
      <c r="S29" s="29" t="s">
        <v>9</v>
      </c>
      <c r="T29" s="21"/>
      <c r="U29" s="22"/>
      <c r="V29" s="30" t="s">
        <v>9</v>
      </c>
      <c r="W29" s="21"/>
      <c r="X29" s="22"/>
      <c r="Y29" s="30" t="s">
        <v>9</v>
      </c>
      <c r="Z29" s="21"/>
      <c r="AA29" s="22"/>
      <c r="AB29" s="30" t="s">
        <v>9</v>
      </c>
    </row>
    <row r="30" spans="1:32" x14ac:dyDescent="0.3">
      <c r="A30" s="332" t="s">
        <v>21</v>
      </c>
      <c r="B30" s="21">
        <v>2312.9870000000001</v>
      </c>
      <c r="C30" s="22">
        <v>0</v>
      </c>
      <c r="D30" s="25">
        <f>C30/B30</f>
        <v>0</v>
      </c>
      <c r="E30" s="21">
        <v>2378</v>
      </c>
      <c r="F30" s="22">
        <v>0</v>
      </c>
      <c r="G30" s="25">
        <f>F30/E30</f>
        <v>0</v>
      </c>
      <c r="H30" s="21">
        <v>2428</v>
      </c>
      <c r="I30" s="22">
        <v>0</v>
      </c>
      <c r="J30" s="25">
        <f>I30/H30</f>
        <v>0</v>
      </c>
      <c r="K30" s="21">
        <v>1929</v>
      </c>
      <c r="L30" s="22">
        <v>385.97699999999998</v>
      </c>
      <c r="M30" s="23">
        <f>L30/K30</f>
        <v>0.20009175738724727</v>
      </c>
      <c r="N30" s="21">
        <v>1686</v>
      </c>
      <c r="O30" s="22">
        <v>453.99700000000001</v>
      </c>
      <c r="P30" s="23">
        <f t="shared" si="3"/>
        <v>0.26927461447212336</v>
      </c>
      <c r="Q30" s="21"/>
      <c r="R30" s="22"/>
      <c r="S30" s="29" t="s">
        <v>9</v>
      </c>
      <c r="T30" s="21"/>
      <c r="U30" s="22"/>
      <c r="V30" s="30" t="s">
        <v>9</v>
      </c>
      <c r="W30" s="21"/>
      <c r="X30" s="22"/>
      <c r="Y30" s="30" t="s">
        <v>9</v>
      </c>
      <c r="Z30" s="21"/>
      <c r="AA30" s="22"/>
      <c r="AB30" s="30" t="s">
        <v>9</v>
      </c>
    </row>
    <row r="31" spans="1:32" x14ac:dyDescent="0.3">
      <c r="A31" s="332" t="s">
        <v>162</v>
      </c>
      <c r="B31" s="21">
        <v>919.03899999999999</v>
      </c>
      <c r="C31" s="22">
        <v>0</v>
      </c>
      <c r="D31" s="25">
        <f>C31/B31</f>
        <v>0</v>
      </c>
      <c r="E31" s="21">
        <v>762</v>
      </c>
      <c r="F31" s="22">
        <v>0</v>
      </c>
      <c r="G31" s="25">
        <f>F31/E31</f>
        <v>0</v>
      </c>
      <c r="H31" s="21">
        <v>557</v>
      </c>
      <c r="I31" s="22">
        <v>0</v>
      </c>
      <c r="J31" s="25">
        <f>I31/H31</f>
        <v>0</v>
      </c>
      <c r="K31" s="21">
        <v>711.77800000000002</v>
      </c>
      <c r="L31" s="22">
        <v>0</v>
      </c>
      <c r="M31" s="25">
        <f>L31/K31</f>
        <v>0</v>
      </c>
      <c r="N31" s="21">
        <v>739.03899999999999</v>
      </c>
      <c r="O31" s="22">
        <v>0</v>
      </c>
      <c r="P31" s="25">
        <f t="shared" si="3"/>
        <v>0</v>
      </c>
      <c r="Q31" s="21"/>
      <c r="R31" s="22"/>
      <c r="S31" s="29" t="s">
        <v>9</v>
      </c>
      <c r="T31" s="21"/>
      <c r="U31" s="22"/>
      <c r="V31" s="30" t="s">
        <v>9</v>
      </c>
      <c r="W31" s="21"/>
      <c r="X31" s="22"/>
      <c r="Y31" s="30" t="s">
        <v>9</v>
      </c>
      <c r="Z31" s="21"/>
      <c r="AA31" s="22"/>
      <c r="AB31" s="30" t="s">
        <v>9</v>
      </c>
    </row>
    <row r="32" spans="1:32" ht="28.8" x14ac:dyDescent="0.3">
      <c r="A32" s="332" t="s">
        <v>22</v>
      </c>
      <c r="B32" s="21">
        <v>1048.4949999999999</v>
      </c>
      <c r="C32" s="22">
        <v>524.24749999999995</v>
      </c>
      <c r="D32" s="23">
        <f>C32/B32</f>
        <v>0.5</v>
      </c>
      <c r="E32" s="21">
        <v>1366</v>
      </c>
      <c r="F32" s="22">
        <v>0</v>
      </c>
      <c r="G32" s="25">
        <f>F32/E32</f>
        <v>0</v>
      </c>
      <c r="H32" s="21">
        <v>1680</v>
      </c>
      <c r="I32" s="22">
        <v>0</v>
      </c>
      <c r="J32" s="25">
        <f>I32/H32</f>
        <v>0</v>
      </c>
      <c r="K32" s="21">
        <v>2160.8629999999998</v>
      </c>
      <c r="L32" s="22">
        <v>0</v>
      </c>
      <c r="M32" s="25">
        <f>L32/K32</f>
        <v>0</v>
      </c>
      <c r="N32" s="21">
        <v>1955.104</v>
      </c>
      <c r="O32" s="22">
        <v>0</v>
      </c>
      <c r="P32" s="25">
        <f t="shared" si="3"/>
        <v>0</v>
      </c>
      <c r="Q32" s="21"/>
      <c r="R32" s="22"/>
      <c r="S32" s="29" t="s">
        <v>9</v>
      </c>
      <c r="T32" s="21"/>
      <c r="U32" s="22"/>
      <c r="V32" s="30" t="s">
        <v>9</v>
      </c>
      <c r="W32" s="21"/>
      <c r="X32" s="22"/>
      <c r="Y32" s="30" t="s">
        <v>9</v>
      </c>
      <c r="Z32" s="21"/>
      <c r="AA32" s="22"/>
      <c r="AB32" s="30" t="s">
        <v>9</v>
      </c>
    </row>
    <row r="33" spans="1:30" x14ac:dyDescent="0.3">
      <c r="A33" s="332" t="s">
        <v>306</v>
      </c>
      <c r="B33" s="21"/>
      <c r="C33" s="22"/>
      <c r="D33" s="23"/>
      <c r="E33" s="21"/>
      <c r="F33" s="22"/>
      <c r="G33" s="25"/>
      <c r="H33" s="21"/>
      <c r="I33" s="22"/>
      <c r="J33" s="25"/>
      <c r="K33" s="21"/>
      <c r="L33" s="22"/>
      <c r="M33" s="25"/>
      <c r="N33" s="21"/>
      <c r="O33" s="22"/>
      <c r="P33" s="25"/>
      <c r="Q33" s="21"/>
      <c r="R33" s="22"/>
      <c r="S33" s="29"/>
      <c r="T33" s="21"/>
      <c r="U33" s="22"/>
      <c r="V33" s="30"/>
      <c r="W33" s="21">
        <v>4765.3720000000003</v>
      </c>
      <c r="X33" s="22">
        <v>0</v>
      </c>
      <c r="Y33" s="26">
        <f t="shared" ref="Y33:Y38" si="4">X33/W33</f>
        <v>0</v>
      </c>
      <c r="Z33" s="21">
        <v>4023.5819999999999</v>
      </c>
      <c r="AA33" s="22">
        <v>0</v>
      </c>
      <c r="AB33" s="26">
        <f t="shared" ref="AB33:AB38" si="5">AA33/Z33</f>
        <v>0</v>
      </c>
    </row>
    <row r="34" spans="1:30" x14ac:dyDescent="0.3">
      <c r="A34" s="332" t="s">
        <v>23</v>
      </c>
      <c r="B34" s="21" t="s">
        <v>9</v>
      </c>
      <c r="C34" s="22" t="s">
        <v>9</v>
      </c>
      <c r="D34" s="23" t="s">
        <v>9</v>
      </c>
      <c r="E34" s="21" t="s">
        <v>9</v>
      </c>
      <c r="F34" s="22" t="s">
        <v>9</v>
      </c>
      <c r="G34" s="23" t="s">
        <v>9</v>
      </c>
      <c r="H34" s="21" t="s">
        <v>9</v>
      </c>
      <c r="I34" s="22" t="s">
        <v>9</v>
      </c>
      <c r="J34" s="23" t="s">
        <v>9</v>
      </c>
      <c r="K34" s="21" t="s">
        <v>9</v>
      </c>
      <c r="L34" s="22" t="s">
        <v>9</v>
      </c>
      <c r="M34" s="23" t="s">
        <v>9</v>
      </c>
      <c r="N34" s="21">
        <v>23623.455000000002</v>
      </c>
      <c r="O34" s="22">
        <v>14946.338</v>
      </c>
      <c r="P34" s="23">
        <f t="shared" si="3"/>
        <v>0.63269060347015282</v>
      </c>
      <c r="Q34" s="21">
        <v>36604.733999999997</v>
      </c>
      <c r="R34" s="22">
        <v>19601.133000000002</v>
      </c>
      <c r="S34" s="23">
        <f>R34/Q34</f>
        <v>0.53548082059550006</v>
      </c>
      <c r="T34" s="21">
        <v>41725.150999999998</v>
      </c>
      <c r="U34" s="22">
        <v>19646.557000000001</v>
      </c>
      <c r="V34" s="24">
        <f>U34/T34</f>
        <v>0.47085646256858366</v>
      </c>
      <c r="W34" s="21">
        <v>41464.892</v>
      </c>
      <c r="X34" s="22">
        <v>13088.011</v>
      </c>
      <c r="Y34" s="24">
        <f t="shared" si="4"/>
        <v>0.31564078353321168</v>
      </c>
      <c r="Z34" s="21">
        <v>34920.036</v>
      </c>
      <c r="AA34" s="22">
        <v>10233.565000000001</v>
      </c>
      <c r="AB34" s="24">
        <f t="shared" si="5"/>
        <v>0.29305711483229857</v>
      </c>
      <c r="AC34" s="418"/>
    </row>
    <row r="35" spans="1:30" x14ac:dyDescent="0.3">
      <c r="A35" s="332" t="s">
        <v>307</v>
      </c>
      <c r="B35" s="21"/>
      <c r="C35" s="22"/>
      <c r="D35" s="23"/>
      <c r="E35" s="21"/>
      <c r="F35" s="22"/>
      <c r="G35" s="23"/>
      <c r="H35" s="21"/>
      <c r="I35" s="22"/>
      <c r="J35" s="23"/>
      <c r="K35" s="21"/>
      <c r="L35" s="22"/>
      <c r="M35" s="23"/>
      <c r="N35" s="21"/>
      <c r="O35" s="22"/>
      <c r="P35" s="23"/>
      <c r="Q35" s="21"/>
      <c r="R35" s="22"/>
      <c r="S35" s="23" t="s">
        <v>9</v>
      </c>
      <c r="T35" s="21"/>
      <c r="U35" s="22"/>
      <c r="V35" s="24" t="s">
        <v>9</v>
      </c>
      <c r="W35" s="21"/>
      <c r="X35" s="22"/>
      <c r="Y35" s="24" t="s">
        <v>9</v>
      </c>
      <c r="Z35" s="21">
        <v>292.52</v>
      </c>
      <c r="AA35" s="22">
        <v>0</v>
      </c>
      <c r="AB35" s="26">
        <f t="shared" si="5"/>
        <v>0</v>
      </c>
      <c r="AC35" s="418"/>
    </row>
    <row r="36" spans="1:30" x14ac:dyDescent="0.3">
      <c r="A36" s="332" t="s">
        <v>308</v>
      </c>
      <c r="B36" s="21"/>
      <c r="C36" s="22"/>
      <c r="D36" s="23"/>
      <c r="E36" s="21"/>
      <c r="F36" s="22"/>
      <c r="G36" s="23"/>
      <c r="H36" s="21"/>
      <c r="I36" s="22"/>
      <c r="J36" s="23"/>
      <c r="K36" s="21"/>
      <c r="L36" s="22"/>
      <c r="M36" s="23"/>
      <c r="N36" s="21"/>
      <c r="O36" s="22"/>
      <c r="P36" s="23"/>
      <c r="Q36" s="21"/>
      <c r="R36" s="22"/>
      <c r="S36" s="23" t="s">
        <v>9</v>
      </c>
      <c r="T36" s="21"/>
      <c r="U36" s="22"/>
      <c r="V36" s="24" t="s">
        <v>9</v>
      </c>
      <c r="W36" s="21">
        <v>2096.66</v>
      </c>
      <c r="X36" s="22">
        <v>0</v>
      </c>
      <c r="Y36" s="26">
        <f t="shared" si="4"/>
        <v>0</v>
      </c>
      <c r="Z36" s="21">
        <v>1335.11</v>
      </c>
      <c r="AA36" s="22">
        <v>0</v>
      </c>
      <c r="AB36" s="26">
        <f t="shared" si="5"/>
        <v>0</v>
      </c>
      <c r="AC36" s="418"/>
    </row>
    <row r="37" spans="1:30" x14ac:dyDescent="0.3">
      <c r="A37" s="332" t="s">
        <v>309</v>
      </c>
      <c r="B37" s="21"/>
      <c r="C37" s="22"/>
      <c r="D37" s="23"/>
      <c r="E37" s="21"/>
      <c r="F37" s="22"/>
      <c r="G37" s="23"/>
      <c r="H37" s="21"/>
      <c r="I37" s="22"/>
      <c r="J37" s="23"/>
      <c r="K37" s="21"/>
      <c r="L37" s="22"/>
      <c r="M37" s="23"/>
      <c r="N37" s="21"/>
      <c r="O37" s="22"/>
      <c r="P37" s="23"/>
      <c r="Q37" s="21"/>
      <c r="R37" s="22"/>
      <c r="S37" s="23" t="s">
        <v>9</v>
      </c>
      <c r="T37" s="21"/>
      <c r="U37" s="22"/>
      <c r="V37" s="24" t="s">
        <v>9</v>
      </c>
      <c r="W37" s="21">
        <v>1564.8579999999999</v>
      </c>
      <c r="X37" s="22">
        <v>0</v>
      </c>
      <c r="Y37" s="26">
        <f t="shared" si="4"/>
        <v>0</v>
      </c>
      <c r="Z37" s="21">
        <v>938.77700000000004</v>
      </c>
      <c r="AA37" s="22">
        <v>0</v>
      </c>
      <c r="AB37" s="26">
        <f t="shared" si="5"/>
        <v>0</v>
      </c>
      <c r="AC37" s="418"/>
    </row>
    <row r="38" spans="1:30" x14ac:dyDescent="0.3">
      <c r="A38" s="332" t="s">
        <v>24</v>
      </c>
      <c r="B38" s="21">
        <v>1801</v>
      </c>
      <c r="C38" s="22">
        <v>90.050000000000011</v>
      </c>
      <c r="D38" s="23">
        <f>C38/B38</f>
        <v>5.000000000000001E-2</v>
      </c>
      <c r="E38" s="21">
        <v>862</v>
      </c>
      <c r="F38" s="22">
        <v>26</v>
      </c>
      <c r="G38" s="23">
        <f>F38/E38</f>
        <v>3.0162412993039442E-2</v>
      </c>
      <c r="H38" s="21">
        <v>1387</v>
      </c>
      <c r="I38" s="22">
        <v>0</v>
      </c>
      <c r="J38" s="25">
        <f>I38/H38</f>
        <v>0</v>
      </c>
      <c r="K38" s="21">
        <v>1669.7429999999999</v>
      </c>
      <c r="L38" s="22">
        <v>0</v>
      </c>
      <c r="M38" s="25">
        <f>L38/K38</f>
        <v>0</v>
      </c>
      <c r="N38" s="21">
        <v>2399.444</v>
      </c>
      <c r="O38" s="22">
        <v>0</v>
      </c>
      <c r="P38" s="25">
        <f t="shared" si="3"/>
        <v>0</v>
      </c>
      <c r="Q38" s="21">
        <v>4077.2530000000002</v>
      </c>
      <c r="R38" s="22">
        <v>0</v>
      </c>
      <c r="S38" s="25">
        <f>R38/Q38</f>
        <v>0</v>
      </c>
      <c r="T38" s="21">
        <v>3681.2869999999998</v>
      </c>
      <c r="U38" s="22">
        <v>0</v>
      </c>
      <c r="V38" s="26">
        <f>U38/T38</f>
        <v>0</v>
      </c>
      <c r="W38" s="21">
        <v>4338.9650000000001</v>
      </c>
      <c r="X38" s="22">
        <v>0</v>
      </c>
      <c r="Y38" s="26">
        <f t="shared" si="4"/>
        <v>0</v>
      </c>
      <c r="Z38" s="21">
        <v>2135.7429999999999</v>
      </c>
      <c r="AA38" s="22">
        <v>0</v>
      </c>
      <c r="AB38" s="26">
        <f t="shared" si="5"/>
        <v>0</v>
      </c>
      <c r="AC38" s="418"/>
    </row>
    <row r="39" spans="1:30" x14ac:dyDescent="0.3">
      <c r="A39" s="297" t="s">
        <v>25</v>
      </c>
      <c r="B39" s="298"/>
      <c r="C39" s="299"/>
      <c r="D39" s="300"/>
      <c r="E39" s="298"/>
      <c r="F39" s="299"/>
      <c r="G39" s="300"/>
      <c r="H39" s="298"/>
      <c r="I39" s="299"/>
      <c r="J39" s="300"/>
      <c r="K39" s="298"/>
      <c r="L39" s="299"/>
      <c r="M39" s="300"/>
      <c r="N39" s="298"/>
      <c r="O39" s="299"/>
      <c r="P39" s="300"/>
      <c r="Q39" s="298"/>
      <c r="R39" s="299"/>
      <c r="S39" s="300"/>
      <c r="T39" s="298"/>
      <c r="U39" s="299"/>
      <c r="V39" s="301"/>
      <c r="W39" s="298"/>
      <c r="X39" s="299"/>
      <c r="Y39" s="301"/>
      <c r="Z39" s="298"/>
      <c r="AA39" s="299"/>
      <c r="AB39" s="301"/>
    </row>
    <row r="40" spans="1:30" x14ac:dyDescent="0.3">
      <c r="A40" s="333" t="s">
        <v>163</v>
      </c>
      <c r="B40" s="334">
        <v>57195.86</v>
      </c>
      <c r="C40" s="335">
        <v>23742</v>
      </c>
      <c r="D40" s="336">
        <f>C40/B40</f>
        <v>0.41509997401909859</v>
      </c>
      <c r="E40" s="334">
        <v>58927</v>
      </c>
      <c r="F40" s="335">
        <v>22061</v>
      </c>
      <c r="G40" s="336">
        <f>F40/E40</f>
        <v>0.37437846827430549</v>
      </c>
      <c r="H40" s="334">
        <v>70768</v>
      </c>
      <c r="I40" s="335">
        <v>33038</v>
      </c>
      <c r="J40" s="336">
        <f>I40/H40</f>
        <v>0.46684942346823421</v>
      </c>
      <c r="K40" s="334">
        <v>54250.841999999997</v>
      </c>
      <c r="L40" s="335">
        <v>20338.467000000001</v>
      </c>
      <c r="M40" s="336">
        <f>L40/K40</f>
        <v>0.37489679883678123</v>
      </c>
      <c r="N40" s="334">
        <v>43951.673000000003</v>
      </c>
      <c r="O40" s="335">
        <v>6085.7510000000002</v>
      </c>
      <c r="P40" s="336">
        <f>O40/N40</f>
        <v>0.13846460406637989</v>
      </c>
      <c r="Q40" s="334">
        <v>49017.760999999999</v>
      </c>
      <c r="R40" s="335">
        <v>14779.733</v>
      </c>
      <c r="S40" s="336">
        <f>R40/Q40</f>
        <v>0.30151791306828563</v>
      </c>
      <c r="T40" s="334">
        <v>41246.54</v>
      </c>
      <c r="U40" s="335">
        <v>12480.727999999999</v>
      </c>
      <c r="V40" s="337">
        <f>U40/T40</f>
        <v>0.30258848378554903</v>
      </c>
      <c r="W40" s="334">
        <v>40631.851000000002</v>
      </c>
      <c r="X40" s="335">
        <v>17974.421999999999</v>
      </c>
      <c r="Y40" s="337">
        <f>X40/W40</f>
        <v>0.44237270903557896</v>
      </c>
      <c r="Z40" s="334">
        <v>28759.165000000001</v>
      </c>
      <c r="AA40" s="335">
        <v>11443.008</v>
      </c>
      <c r="AB40" s="337">
        <f>AA40/Z40</f>
        <v>0.39789082888880811</v>
      </c>
      <c r="AC40" s="418"/>
    </row>
    <row r="41" spans="1:30" x14ac:dyDescent="0.3">
      <c r="A41" s="338" t="s">
        <v>269</v>
      </c>
      <c r="B41" s="339"/>
      <c r="C41" s="340"/>
      <c r="D41" s="341"/>
      <c r="E41" s="339"/>
      <c r="F41" s="340"/>
      <c r="G41" s="341"/>
      <c r="H41" s="339"/>
      <c r="I41" s="340"/>
      <c r="J41" s="341"/>
      <c r="K41" s="339"/>
      <c r="L41" s="340"/>
      <c r="M41" s="341"/>
      <c r="N41" s="339"/>
      <c r="O41" s="340"/>
      <c r="P41" s="341"/>
      <c r="Q41" s="339"/>
      <c r="R41" s="340"/>
      <c r="S41" s="341"/>
      <c r="T41" s="339"/>
      <c r="U41" s="340"/>
      <c r="V41" s="342"/>
      <c r="W41" s="343"/>
      <c r="X41" s="344"/>
      <c r="Y41" s="345"/>
      <c r="Z41" s="343"/>
      <c r="AA41" s="344"/>
      <c r="AB41" s="345"/>
    </row>
    <row r="42" spans="1:30" x14ac:dyDescent="0.3">
      <c r="A42" s="346" t="s">
        <v>270</v>
      </c>
      <c r="B42" s="347"/>
      <c r="C42" s="348"/>
      <c r="D42" s="349"/>
      <c r="E42" s="347"/>
      <c r="F42" s="348"/>
      <c r="G42" s="349"/>
      <c r="H42" s="347"/>
      <c r="I42" s="348"/>
      <c r="J42" s="349"/>
      <c r="K42" s="347"/>
      <c r="L42" s="348"/>
      <c r="M42" s="349"/>
      <c r="N42" s="347"/>
      <c r="O42" s="348"/>
      <c r="P42" s="349"/>
      <c r="Q42" s="347"/>
      <c r="R42" s="348"/>
      <c r="S42" s="349"/>
      <c r="T42" s="347"/>
      <c r="U42" s="348"/>
      <c r="V42" s="350"/>
      <c r="W42" s="323"/>
      <c r="X42" s="321"/>
      <c r="Y42" s="351" t="s">
        <v>9</v>
      </c>
      <c r="Z42" s="323">
        <v>46</v>
      </c>
      <c r="AA42" s="321">
        <v>17.5</v>
      </c>
      <c r="AB42" s="351">
        <f>AA42/Z42</f>
        <v>0.38043478260869568</v>
      </c>
      <c r="AC42" s="418"/>
    </row>
    <row r="43" spans="1:30" x14ac:dyDescent="0.3">
      <c r="A43" s="325" t="s">
        <v>271</v>
      </c>
      <c r="B43" s="326"/>
      <c r="C43" s="327"/>
      <c r="D43" s="328"/>
      <c r="E43" s="326"/>
      <c r="F43" s="327"/>
      <c r="G43" s="328"/>
      <c r="H43" s="326"/>
      <c r="I43" s="327"/>
      <c r="J43" s="328"/>
      <c r="K43" s="326"/>
      <c r="L43" s="327"/>
      <c r="M43" s="328"/>
      <c r="N43" s="326"/>
      <c r="O43" s="327"/>
      <c r="P43" s="328"/>
      <c r="Q43" s="326"/>
      <c r="R43" s="327"/>
      <c r="S43" s="328"/>
      <c r="T43" s="326"/>
      <c r="U43" s="327"/>
      <c r="V43" s="329"/>
      <c r="W43" s="326"/>
      <c r="X43" s="327"/>
      <c r="Y43" s="329"/>
      <c r="Z43" s="326"/>
      <c r="AA43" s="327"/>
      <c r="AB43" s="329"/>
    </row>
    <row r="44" spans="1:30" x14ac:dyDescent="0.3">
      <c r="A44" s="352" t="s">
        <v>41</v>
      </c>
      <c r="B44" s="11" t="s">
        <v>9</v>
      </c>
      <c r="C44" s="9" t="s">
        <v>9</v>
      </c>
      <c r="D44" s="14" t="s">
        <v>9</v>
      </c>
      <c r="E44" s="11" t="s">
        <v>9</v>
      </c>
      <c r="F44" s="9" t="s">
        <v>9</v>
      </c>
      <c r="G44" s="14" t="s">
        <v>9</v>
      </c>
      <c r="H44" s="11" t="s">
        <v>9</v>
      </c>
      <c r="I44" s="9" t="s">
        <v>9</v>
      </c>
      <c r="J44" s="14" t="s">
        <v>9</v>
      </c>
      <c r="K44" s="11" t="s">
        <v>9</v>
      </c>
      <c r="L44" s="9" t="s">
        <v>9</v>
      </c>
      <c r="M44" s="14" t="s">
        <v>9</v>
      </c>
      <c r="N44" s="11" t="s">
        <v>9</v>
      </c>
      <c r="O44" s="9" t="s">
        <v>9</v>
      </c>
      <c r="P44" s="14" t="s">
        <v>9</v>
      </c>
      <c r="Q44" s="11">
        <v>1920.42</v>
      </c>
      <c r="R44" s="9">
        <v>1019.722</v>
      </c>
      <c r="S44" s="13">
        <f>R44/Q44</f>
        <v>0.53098905447766631</v>
      </c>
      <c r="T44" s="11">
        <v>1418.825</v>
      </c>
      <c r="U44" s="9">
        <v>719.53</v>
      </c>
      <c r="V44" s="16">
        <f>U44/T44</f>
        <v>0.5071309005691329</v>
      </c>
      <c r="W44" s="11">
        <v>1384.3820000000001</v>
      </c>
      <c r="X44" s="9">
        <v>342.00400000000002</v>
      </c>
      <c r="Y44" s="16">
        <f>X44/W44</f>
        <v>0.24704452961682541</v>
      </c>
      <c r="Z44" s="11">
        <v>1237.134</v>
      </c>
      <c r="AA44" s="9">
        <v>349.39600000000002</v>
      </c>
      <c r="AB44" s="16">
        <f>AA44/Z44</f>
        <v>0.28242373097821255</v>
      </c>
      <c r="AC44" s="418"/>
    </row>
    <row r="45" spans="1:30" x14ac:dyDescent="0.3">
      <c r="A45" s="352" t="s">
        <v>42</v>
      </c>
      <c r="B45" s="11">
        <v>71.771000000000001</v>
      </c>
      <c r="C45" s="9">
        <v>71.771000000000001</v>
      </c>
      <c r="D45" s="12">
        <f>C45/B45</f>
        <v>1</v>
      </c>
      <c r="E45" s="11">
        <v>74</v>
      </c>
      <c r="F45" s="9">
        <v>74</v>
      </c>
      <c r="G45" s="12">
        <f>F45/E45</f>
        <v>1</v>
      </c>
      <c r="H45" s="11">
        <v>38</v>
      </c>
      <c r="I45" s="9">
        <v>38</v>
      </c>
      <c r="J45" s="12">
        <f>I45/H45</f>
        <v>1</v>
      </c>
      <c r="K45" s="11">
        <v>39.098999999999997</v>
      </c>
      <c r="L45" s="9">
        <v>0</v>
      </c>
      <c r="M45" s="12">
        <f>L45/K45</f>
        <v>0</v>
      </c>
      <c r="N45" s="11" t="s">
        <v>9</v>
      </c>
      <c r="O45" s="9" t="s">
        <v>9</v>
      </c>
      <c r="P45" s="10" t="s">
        <v>9</v>
      </c>
      <c r="Q45" s="11"/>
      <c r="R45" s="9"/>
      <c r="S45" s="10" t="s">
        <v>9</v>
      </c>
      <c r="T45" s="11"/>
      <c r="U45" s="9"/>
      <c r="V45" s="17" t="s">
        <v>9</v>
      </c>
      <c r="W45" s="11"/>
      <c r="X45" s="9"/>
      <c r="Y45" s="17" t="s">
        <v>9</v>
      </c>
      <c r="Z45" s="11"/>
      <c r="AA45" s="9"/>
      <c r="AB45" s="17" t="s">
        <v>9</v>
      </c>
    </row>
    <row r="46" spans="1:30" x14ac:dyDescent="0.3">
      <c r="A46" s="352" t="s">
        <v>43</v>
      </c>
      <c r="B46" s="21" t="s">
        <v>9</v>
      </c>
      <c r="C46" s="22" t="s">
        <v>9</v>
      </c>
      <c r="D46" s="23" t="s">
        <v>9</v>
      </c>
      <c r="E46" s="21" t="s">
        <v>9</v>
      </c>
      <c r="F46" s="22" t="s">
        <v>9</v>
      </c>
      <c r="G46" s="23" t="s">
        <v>9</v>
      </c>
      <c r="H46" s="21" t="s">
        <v>9</v>
      </c>
      <c r="I46" s="22" t="s">
        <v>9</v>
      </c>
      <c r="J46" s="23" t="s">
        <v>9</v>
      </c>
      <c r="K46" s="21" t="s">
        <v>9</v>
      </c>
      <c r="L46" s="22" t="s">
        <v>9</v>
      </c>
      <c r="M46" s="23" t="s">
        <v>9</v>
      </c>
      <c r="N46" s="21" t="s">
        <v>9</v>
      </c>
      <c r="O46" s="22" t="s">
        <v>9</v>
      </c>
      <c r="P46" s="23" t="s">
        <v>9</v>
      </c>
      <c r="Q46" s="21">
        <v>10154.120999999999</v>
      </c>
      <c r="R46" s="22">
        <v>310.46800000000002</v>
      </c>
      <c r="S46" s="28">
        <f>R46/Q46</f>
        <v>3.057556631440575E-2</v>
      </c>
      <c r="T46" s="21">
        <v>9943.7450000000008</v>
      </c>
      <c r="U46" s="22">
        <v>319.78199999999998</v>
      </c>
      <c r="V46" s="27">
        <f>U46/T46</f>
        <v>3.215911107937703E-2</v>
      </c>
      <c r="W46" s="11">
        <v>10202.281999999999</v>
      </c>
      <c r="X46" s="9">
        <v>3560.5160000000001</v>
      </c>
      <c r="Y46" s="17">
        <f>X46/W46</f>
        <v>0.34899211764583654</v>
      </c>
      <c r="Z46" s="11">
        <v>5228.57</v>
      </c>
      <c r="AA46" s="9">
        <v>1844.9939999999999</v>
      </c>
      <c r="AB46" s="17">
        <f>AA46/Z46</f>
        <v>0.35286780133000034</v>
      </c>
      <c r="AC46" s="418"/>
    </row>
    <row r="47" spans="1:30" x14ac:dyDescent="0.3">
      <c r="A47" s="352" t="s">
        <v>614</v>
      </c>
      <c r="B47" s="11">
        <v>158982.94200000001</v>
      </c>
      <c r="C47" s="9">
        <v>12578.331</v>
      </c>
      <c r="D47" s="10">
        <f>C47/B47</f>
        <v>7.9117487962953911E-2</v>
      </c>
      <c r="E47" s="11">
        <v>171518</v>
      </c>
      <c r="F47" s="9">
        <v>13539.145</v>
      </c>
      <c r="G47" s="10">
        <f>F47/E47</f>
        <v>7.8937166944577253E-2</v>
      </c>
      <c r="H47" s="11">
        <v>185210</v>
      </c>
      <c r="I47" s="9">
        <v>13506.664000000001</v>
      </c>
      <c r="J47" s="10">
        <f>I47/H47</f>
        <v>7.2926213487392699E-2</v>
      </c>
      <c r="K47" s="11">
        <v>200228.359</v>
      </c>
      <c r="L47" s="9">
        <v>27902.503000000001</v>
      </c>
      <c r="M47" s="10">
        <f>L47/K47</f>
        <v>0.13935340198238352</v>
      </c>
      <c r="N47" s="11">
        <v>212170.22700000001</v>
      </c>
      <c r="O47" s="9">
        <f>32582.712*N47/(N47+N48)</f>
        <v>29202.03126530271</v>
      </c>
      <c r="P47" s="10">
        <f>O47/N47</f>
        <v>0.13763491550255402</v>
      </c>
      <c r="Q47" s="11">
        <v>220207.39600000001</v>
      </c>
      <c r="R47" s="9">
        <v>23055.417000000001</v>
      </c>
      <c r="S47" s="13">
        <f>R47/Q47</f>
        <v>0.10469864963118677</v>
      </c>
      <c r="T47" s="11">
        <v>94499.982999999993</v>
      </c>
      <c r="U47" s="9">
        <v>25736.026000000002</v>
      </c>
      <c r="V47" s="16">
        <f>U47/T47</f>
        <v>0.27233894846309131</v>
      </c>
      <c r="W47" s="11">
        <f>141497.948+96758.639</f>
        <v>238256.587</v>
      </c>
      <c r="X47" s="9">
        <v>35607.773000000001</v>
      </c>
      <c r="Y47" s="16">
        <f>X47/W47</f>
        <v>0.1494513685785317</v>
      </c>
      <c r="Z47" s="11">
        <f>106120.811+72362.551</f>
        <v>178483.36200000002</v>
      </c>
      <c r="AA47" s="9">
        <v>36993.582000000002</v>
      </c>
      <c r="AB47" s="16">
        <f>AA47/Z47</f>
        <v>0.20726627729031682</v>
      </c>
      <c r="AC47" s="418"/>
      <c r="AD47" s="420"/>
    </row>
    <row r="48" spans="1:30" x14ac:dyDescent="0.3">
      <c r="A48" s="352" t="s">
        <v>615</v>
      </c>
      <c r="B48" s="11">
        <v>21887.32</v>
      </c>
      <c r="C48" s="9">
        <v>1731.67</v>
      </c>
      <c r="D48" s="10">
        <f>C48/B48</f>
        <v>7.9117498167888989E-2</v>
      </c>
      <c r="E48" s="11">
        <v>22500</v>
      </c>
      <c r="F48" s="9">
        <v>1776.086</v>
      </c>
      <c r="G48" s="10">
        <f>F48/E48</f>
        <v>7.8937155555555555E-2</v>
      </c>
      <c r="H48" s="11">
        <v>23153</v>
      </c>
      <c r="I48" s="9">
        <v>1688.461</v>
      </c>
      <c r="J48" s="10">
        <f>I48/H48</f>
        <v>7.2926229862220873E-2</v>
      </c>
      <c r="K48" s="11">
        <v>23847.25</v>
      </c>
      <c r="L48" s="9">
        <v>3323.1950000000002</v>
      </c>
      <c r="M48" s="10">
        <f>L48/K48</f>
        <v>0.13935338456216126</v>
      </c>
      <c r="N48" s="11">
        <v>24562.668000000001</v>
      </c>
      <c r="O48" s="9">
        <f>32582.712*N48/(N48+N47)</f>
        <v>3380.6807346972882</v>
      </c>
      <c r="P48" s="10">
        <f>O48/N48</f>
        <v>0.13763491550255405</v>
      </c>
      <c r="Q48" s="11">
        <v>12748.049000000001</v>
      </c>
      <c r="R48" s="9">
        <v>1334.703</v>
      </c>
      <c r="S48" s="13">
        <f>R48/Q48</f>
        <v>0.10469860917541185</v>
      </c>
      <c r="T48" s="11">
        <v>2000</v>
      </c>
      <c r="U48" s="9">
        <v>544.678</v>
      </c>
      <c r="V48" s="16">
        <f>U48/T48</f>
        <v>0.272339</v>
      </c>
      <c r="W48" s="11">
        <v>3000</v>
      </c>
      <c r="X48" s="9">
        <v>448.35</v>
      </c>
      <c r="Y48" s="16">
        <f>X48/W48</f>
        <v>0.14945</v>
      </c>
      <c r="Z48" s="11"/>
      <c r="AA48" s="9"/>
      <c r="AB48" s="16" t="s">
        <v>9</v>
      </c>
      <c r="AC48" s="418"/>
    </row>
    <row r="49" spans="1:29" x14ac:dyDescent="0.3">
      <c r="A49" s="352" t="s">
        <v>44</v>
      </c>
      <c r="B49" s="11" t="s">
        <v>9</v>
      </c>
      <c r="C49" s="9" t="s">
        <v>9</v>
      </c>
      <c r="D49" s="10" t="s">
        <v>9</v>
      </c>
      <c r="E49" s="11" t="s">
        <v>9</v>
      </c>
      <c r="F49" s="9" t="s">
        <v>9</v>
      </c>
      <c r="G49" s="10" t="s">
        <v>9</v>
      </c>
      <c r="H49" s="11" t="s">
        <v>9</v>
      </c>
      <c r="I49" s="9" t="s">
        <v>9</v>
      </c>
      <c r="J49" s="10" t="s">
        <v>9</v>
      </c>
      <c r="K49" s="11" t="s">
        <v>9</v>
      </c>
      <c r="L49" s="9" t="s">
        <v>9</v>
      </c>
      <c r="M49" s="10" t="s">
        <v>9</v>
      </c>
      <c r="N49" s="11" t="s">
        <v>9</v>
      </c>
      <c r="O49" s="9" t="s">
        <v>9</v>
      </c>
      <c r="P49" s="10" t="s">
        <v>9</v>
      </c>
      <c r="Q49" s="11">
        <v>2700</v>
      </c>
      <c r="R49" s="9">
        <v>2700</v>
      </c>
      <c r="S49" s="12">
        <f>R49/Q49</f>
        <v>1</v>
      </c>
      <c r="T49" s="11">
        <v>3914</v>
      </c>
      <c r="U49" s="9">
        <v>3914</v>
      </c>
      <c r="V49" s="18">
        <f>U49/T49</f>
        <v>1</v>
      </c>
      <c r="W49" s="11">
        <v>7093.7640000000001</v>
      </c>
      <c r="X49" s="9">
        <v>7093.7640000000001</v>
      </c>
      <c r="Y49" s="18">
        <f>X49/W49</f>
        <v>1</v>
      </c>
      <c r="Z49" s="11">
        <v>3114.3879999999999</v>
      </c>
      <c r="AA49" s="9">
        <v>3114.3879999999999</v>
      </c>
      <c r="AB49" s="18">
        <f>AA49/Z49</f>
        <v>1</v>
      </c>
      <c r="AC49" s="418"/>
    </row>
    <row r="50" spans="1:29" x14ac:dyDescent="0.3">
      <c r="A50" s="395" t="s">
        <v>311</v>
      </c>
      <c r="B50" s="283"/>
      <c r="C50" s="284"/>
      <c r="D50" s="285"/>
      <c r="E50" s="283"/>
      <c r="F50" s="284"/>
      <c r="G50" s="285"/>
      <c r="H50" s="283"/>
      <c r="I50" s="284"/>
      <c r="J50" s="285"/>
      <c r="K50" s="283"/>
      <c r="L50" s="284"/>
      <c r="M50" s="285"/>
      <c r="N50" s="283"/>
      <c r="O50" s="284"/>
      <c r="P50" s="285"/>
      <c r="Q50" s="283"/>
      <c r="R50" s="284"/>
      <c r="S50" s="285"/>
      <c r="T50" s="283"/>
      <c r="U50" s="284"/>
      <c r="V50" s="294"/>
      <c r="W50" s="283"/>
      <c r="X50" s="284"/>
      <c r="Y50" s="294"/>
      <c r="Z50" s="283"/>
      <c r="AA50" s="284"/>
      <c r="AB50" s="294"/>
    </row>
    <row r="51" spans="1:29" x14ac:dyDescent="0.3">
      <c r="A51" s="396" t="s">
        <v>26</v>
      </c>
      <c r="B51" s="284">
        <v>677</v>
      </c>
      <c r="C51" s="284">
        <v>647</v>
      </c>
      <c r="D51" s="285">
        <f t="shared" ref="D51:D66" si="6">C51/B51</f>
        <v>0.95568685376661744</v>
      </c>
      <c r="E51" s="283" t="s">
        <v>9</v>
      </c>
      <c r="F51" s="284" t="s">
        <v>9</v>
      </c>
      <c r="G51" s="285" t="s">
        <v>9</v>
      </c>
      <c r="H51" s="283" t="s">
        <v>9</v>
      </c>
      <c r="I51" s="284" t="s">
        <v>9</v>
      </c>
      <c r="J51" s="285" t="s">
        <v>9</v>
      </c>
      <c r="K51" s="283" t="s">
        <v>9</v>
      </c>
      <c r="L51" s="284" t="s">
        <v>9</v>
      </c>
      <c r="M51" s="285" t="s">
        <v>9</v>
      </c>
      <c r="N51" s="283" t="s">
        <v>9</v>
      </c>
      <c r="O51" s="284" t="s">
        <v>9</v>
      </c>
      <c r="P51" s="285" t="s">
        <v>9</v>
      </c>
      <c r="Q51" s="283"/>
      <c r="R51" s="284"/>
      <c r="S51" s="285" t="s">
        <v>9</v>
      </c>
      <c r="T51" s="283"/>
      <c r="U51" s="284"/>
      <c r="V51" s="294" t="s">
        <v>9</v>
      </c>
      <c r="W51" s="283"/>
      <c r="X51" s="284"/>
      <c r="Y51" s="294" t="s">
        <v>9</v>
      </c>
      <c r="Z51" s="283"/>
      <c r="AA51" s="284"/>
      <c r="AB51" s="294" t="s">
        <v>9</v>
      </c>
    </row>
    <row r="52" spans="1:29" x14ac:dyDescent="0.3">
      <c r="A52" s="396" t="s">
        <v>27</v>
      </c>
      <c r="B52" s="283">
        <v>58.012999999999998</v>
      </c>
      <c r="C52" s="284">
        <v>0</v>
      </c>
      <c r="D52" s="293">
        <f t="shared" si="6"/>
        <v>0</v>
      </c>
      <c r="E52" s="283">
        <v>60</v>
      </c>
      <c r="F52" s="284">
        <v>0</v>
      </c>
      <c r="G52" s="293">
        <f>F52/E52</f>
        <v>0</v>
      </c>
      <c r="H52" s="283">
        <v>61</v>
      </c>
      <c r="I52" s="284">
        <v>0</v>
      </c>
      <c r="J52" s="293">
        <f>I52/H52</f>
        <v>0</v>
      </c>
      <c r="K52" s="283">
        <v>55.154000000000003</v>
      </c>
      <c r="L52" s="284">
        <v>0</v>
      </c>
      <c r="M52" s="293">
        <f>L52/K52</f>
        <v>0</v>
      </c>
      <c r="N52" s="283">
        <v>56.808999999999997</v>
      </c>
      <c r="O52" s="284">
        <v>0</v>
      </c>
      <c r="P52" s="293">
        <f>O52/N52</f>
        <v>0</v>
      </c>
      <c r="Q52" s="283"/>
      <c r="R52" s="284"/>
      <c r="S52" s="285" t="s">
        <v>9</v>
      </c>
      <c r="T52" s="283"/>
      <c r="U52" s="284"/>
      <c r="V52" s="294" t="s">
        <v>9</v>
      </c>
      <c r="W52" s="283"/>
      <c r="X52" s="284"/>
      <c r="Y52" s="294" t="s">
        <v>9</v>
      </c>
      <c r="Z52" s="283"/>
      <c r="AA52" s="284"/>
      <c r="AB52" s="294" t="s">
        <v>9</v>
      </c>
    </row>
    <row r="53" spans="1:29" x14ac:dyDescent="0.3">
      <c r="A53" s="396" t="s">
        <v>28</v>
      </c>
      <c r="B53" s="284">
        <v>365</v>
      </c>
      <c r="C53" s="284">
        <v>350</v>
      </c>
      <c r="D53" s="285">
        <f t="shared" si="6"/>
        <v>0.95890410958904104</v>
      </c>
      <c r="E53" s="283" t="s">
        <v>9</v>
      </c>
      <c r="F53" s="284" t="s">
        <v>9</v>
      </c>
      <c r="G53" s="285" t="s">
        <v>9</v>
      </c>
      <c r="H53" s="283" t="s">
        <v>9</v>
      </c>
      <c r="I53" s="284" t="s">
        <v>9</v>
      </c>
      <c r="J53" s="285" t="s">
        <v>9</v>
      </c>
      <c r="K53" s="283" t="s">
        <v>9</v>
      </c>
      <c r="L53" s="284" t="s">
        <v>9</v>
      </c>
      <c r="M53" s="285" t="s">
        <v>9</v>
      </c>
      <c r="N53" s="283" t="s">
        <v>9</v>
      </c>
      <c r="O53" s="284" t="s">
        <v>9</v>
      </c>
      <c r="P53" s="285" t="s">
        <v>9</v>
      </c>
      <c r="Q53" s="283"/>
      <c r="R53" s="284"/>
      <c r="S53" s="285" t="s">
        <v>9</v>
      </c>
      <c r="T53" s="283"/>
      <c r="U53" s="284"/>
      <c r="V53" s="294" t="s">
        <v>9</v>
      </c>
      <c r="W53" s="283"/>
      <c r="X53" s="284"/>
      <c r="Y53" s="294" t="s">
        <v>9</v>
      </c>
      <c r="Z53" s="283"/>
      <c r="AA53" s="284"/>
      <c r="AB53" s="294" t="s">
        <v>9</v>
      </c>
    </row>
    <row r="54" spans="1:29" x14ac:dyDescent="0.3">
      <c r="A54" s="396" t="s">
        <v>40</v>
      </c>
      <c r="B54" s="283" t="s">
        <v>9</v>
      </c>
      <c r="C54" s="284" t="s">
        <v>9</v>
      </c>
      <c r="D54" s="296" t="s">
        <v>9</v>
      </c>
      <c r="E54" s="283" t="s">
        <v>9</v>
      </c>
      <c r="F54" s="284" t="s">
        <v>9</v>
      </c>
      <c r="G54" s="296" t="s">
        <v>9</v>
      </c>
      <c r="H54" s="283" t="s">
        <v>9</v>
      </c>
      <c r="I54" s="284" t="s">
        <v>9</v>
      </c>
      <c r="J54" s="296" t="s">
        <v>9</v>
      </c>
      <c r="K54" s="283" t="s">
        <v>9</v>
      </c>
      <c r="L54" s="284" t="s">
        <v>9</v>
      </c>
      <c r="M54" s="296" t="s">
        <v>9</v>
      </c>
      <c r="N54" s="283" t="s">
        <v>9</v>
      </c>
      <c r="O54" s="284" t="s">
        <v>9</v>
      </c>
      <c r="P54" s="296" t="s">
        <v>9</v>
      </c>
      <c r="Q54" s="283">
        <v>109.35899999999999</v>
      </c>
      <c r="R54" s="284">
        <v>109.35899999999999</v>
      </c>
      <c r="S54" s="293">
        <f>R54/Q54</f>
        <v>1</v>
      </c>
      <c r="T54" s="283">
        <v>70.793000000000006</v>
      </c>
      <c r="U54" s="284">
        <v>70.793000000000006</v>
      </c>
      <c r="V54" s="295">
        <f>U54/T54</f>
        <v>1</v>
      </c>
      <c r="W54" s="283">
        <v>68.539000000000001</v>
      </c>
      <c r="X54" s="284">
        <v>68.539000000000001</v>
      </c>
      <c r="Y54" s="295">
        <f>X54/W54</f>
        <v>1</v>
      </c>
      <c r="Z54" s="283">
        <v>70.594999999999999</v>
      </c>
      <c r="AA54" s="284">
        <v>70.596000000000004</v>
      </c>
      <c r="AB54" s="295">
        <f>AA54/Z54</f>
        <v>1.0000141653091579</v>
      </c>
      <c r="AC54" s="418"/>
    </row>
    <row r="55" spans="1:29" x14ac:dyDescent="0.3">
      <c r="A55" s="396" t="s">
        <v>227</v>
      </c>
      <c r="B55" s="283">
        <v>29270.712</v>
      </c>
      <c r="C55" s="284">
        <v>26076</v>
      </c>
      <c r="D55" s="285">
        <f t="shared" si="6"/>
        <v>0.89085636181313255</v>
      </c>
      <c r="E55" s="283">
        <v>32437</v>
      </c>
      <c r="F55" s="284">
        <v>27103</v>
      </c>
      <c r="G55" s="285">
        <f t="shared" ref="G55:G66" si="7">F55/E55</f>
        <v>0.83555815889262264</v>
      </c>
      <c r="H55" s="283">
        <v>37143</v>
      </c>
      <c r="I55" s="284">
        <v>29695</v>
      </c>
      <c r="J55" s="285">
        <f t="shared" ref="J55:J66" si="8">I55/H55</f>
        <v>0.79947769431656035</v>
      </c>
      <c r="K55" s="283">
        <v>29711.920999999998</v>
      </c>
      <c r="L55" s="284">
        <v>22874.853620000002</v>
      </c>
      <c r="M55" s="285">
        <f t="shared" ref="M55:M66" si="9">L55/K55</f>
        <v>0.76988807354462219</v>
      </c>
      <c r="N55" s="283">
        <v>30327.019</v>
      </c>
      <c r="O55" s="284">
        <v>25364.875</v>
      </c>
      <c r="P55" s="285">
        <f t="shared" ref="P55:P66" si="10">O55/N55</f>
        <v>0.83637877497949931</v>
      </c>
      <c r="Q55" s="283">
        <v>35128.654999999999</v>
      </c>
      <c r="R55" s="284">
        <v>30708.809000000001</v>
      </c>
      <c r="S55" s="286">
        <f t="shared" ref="S55:S68" si="11">R55/Q55</f>
        <v>0.87418117773082982</v>
      </c>
      <c r="T55" s="283">
        <v>36903.741000000002</v>
      </c>
      <c r="U55" s="284">
        <v>32738.672999999999</v>
      </c>
      <c r="V55" s="287">
        <f t="shared" ref="V55:V68" si="12">U55/T55</f>
        <v>0.88713697074776232</v>
      </c>
      <c r="W55" s="283">
        <v>39780.373</v>
      </c>
      <c r="X55" s="284">
        <v>35098.334999999999</v>
      </c>
      <c r="Y55" s="287">
        <f t="shared" ref="Y55:Y68" si="13">X55/W55</f>
        <v>0.88230281299775648</v>
      </c>
      <c r="Z55" s="283">
        <v>40027.932000000001</v>
      </c>
      <c r="AA55" s="284">
        <v>33680.148999999998</v>
      </c>
      <c r="AB55" s="287">
        <f t="shared" ref="AB55:AB68" si="14">AA55/Z55</f>
        <v>0.84141616409261411</v>
      </c>
    </row>
    <row r="56" spans="1:29" x14ac:dyDescent="0.3">
      <c r="A56" s="396" t="s">
        <v>29</v>
      </c>
      <c r="B56" s="283">
        <v>139.232</v>
      </c>
      <c r="C56" s="284">
        <v>28.077333333333332</v>
      </c>
      <c r="D56" s="285">
        <f t="shared" si="6"/>
        <v>0.20165862253887995</v>
      </c>
      <c r="E56" s="283">
        <v>143</v>
      </c>
      <c r="F56" s="284">
        <v>48</v>
      </c>
      <c r="G56" s="285">
        <f t="shared" si="7"/>
        <v>0.33566433566433568</v>
      </c>
      <c r="H56" s="283">
        <v>146</v>
      </c>
      <c r="I56" s="284">
        <v>49</v>
      </c>
      <c r="J56" s="285">
        <f t="shared" si="8"/>
        <v>0.33561643835616439</v>
      </c>
      <c r="K56" s="283">
        <v>151.447</v>
      </c>
      <c r="L56" s="284">
        <v>0</v>
      </c>
      <c r="M56" s="293">
        <f t="shared" si="9"/>
        <v>0</v>
      </c>
      <c r="N56" s="283">
        <v>155.99</v>
      </c>
      <c r="O56" s="284">
        <v>0</v>
      </c>
      <c r="P56" s="293">
        <f t="shared" si="10"/>
        <v>0</v>
      </c>
      <c r="Q56" s="283">
        <v>161.91800000000001</v>
      </c>
      <c r="R56" s="284">
        <v>53.966999999999999</v>
      </c>
      <c r="S56" s="286">
        <f t="shared" si="11"/>
        <v>0.33329833619486404</v>
      </c>
      <c r="T56" s="283">
        <v>166.77600000000001</v>
      </c>
      <c r="U56" s="284">
        <v>48.768000000000001</v>
      </c>
      <c r="V56" s="287">
        <f t="shared" si="12"/>
        <v>0.29241617498920708</v>
      </c>
      <c r="W56" s="283">
        <v>171.11199999999999</v>
      </c>
      <c r="X56" s="284">
        <v>57.036999999999999</v>
      </c>
      <c r="Y56" s="287">
        <f t="shared" si="13"/>
        <v>0.33333138529150497</v>
      </c>
      <c r="Z56" s="283">
        <v>175.386</v>
      </c>
      <c r="AA56" s="284">
        <v>38.414000000000001</v>
      </c>
      <c r="AB56" s="287">
        <f t="shared" si="14"/>
        <v>0.21902546383405747</v>
      </c>
      <c r="AC56" s="418"/>
    </row>
    <row r="57" spans="1:29" x14ac:dyDescent="0.3">
      <c r="A57" s="396" t="s">
        <v>272</v>
      </c>
      <c r="B57" s="283">
        <v>885.60699999999997</v>
      </c>
      <c r="C57" s="284">
        <v>762.87300000000005</v>
      </c>
      <c r="D57" s="285">
        <f t="shared" si="6"/>
        <v>0.86141256787717357</v>
      </c>
      <c r="E57" s="283">
        <v>1972</v>
      </c>
      <c r="F57" s="284">
        <v>1855</v>
      </c>
      <c r="G57" s="285">
        <f t="shared" si="7"/>
        <v>0.94066937119675453</v>
      </c>
      <c r="H57" s="283">
        <v>3762</v>
      </c>
      <c r="I57" s="284">
        <v>3584</v>
      </c>
      <c r="J57" s="285">
        <f t="shared" si="8"/>
        <v>0.95268474215842636</v>
      </c>
      <c r="K57" s="283">
        <v>4032.72</v>
      </c>
      <c r="L57" s="284">
        <v>3641.8733649999999</v>
      </c>
      <c r="M57" s="285">
        <f t="shared" si="9"/>
        <v>0.90308113754488284</v>
      </c>
      <c r="N57" s="283">
        <v>3338.9609999999998</v>
      </c>
      <c r="O57" s="284">
        <v>3326.8452299999999</v>
      </c>
      <c r="P57" s="285">
        <f t="shared" si="10"/>
        <v>0.99637139517352857</v>
      </c>
      <c r="Q57" s="283">
        <v>4379.0630000000001</v>
      </c>
      <c r="R57" s="284">
        <v>4080.3739999999998</v>
      </c>
      <c r="S57" s="286">
        <f t="shared" si="11"/>
        <v>0.93179157276339708</v>
      </c>
      <c r="T57" s="283">
        <v>6519.5749999999998</v>
      </c>
      <c r="U57" s="284">
        <v>6261.3720000000003</v>
      </c>
      <c r="V57" s="287">
        <f t="shared" si="12"/>
        <v>0.96039573131684208</v>
      </c>
      <c r="W57" s="283">
        <v>4691.8059999999996</v>
      </c>
      <c r="X57" s="284">
        <v>4286.3770000000004</v>
      </c>
      <c r="Y57" s="287">
        <f t="shared" si="13"/>
        <v>0.9135878593445681</v>
      </c>
      <c r="Z57" s="283">
        <v>4832.5600000000004</v>
      </c>
      <c r="AA57" s="284">
        <v>4263.991</v>
      </c>
      <c r="AB57" s="287">
        <f t="shared" si="14"/>
        <v>0.88234620987633872</v>
      </c>
      <c r="AC57" s="418"/>
    </row>
    <row r="58" spans="1:29" x14ac:dyDescent="0.3">
      <c r="A58" s="396" t="s">
        <v>616</v>
      </c>
      <c r="B58" s="283">
        <v>2429.7139999999999</v>
      </c>
      <c r="C58" s="284">
        <v>809.90466666666669</v>
      </c>
      <c r="D58" s="285">
        <f t="shared" si="6"/>
        <v>0.33333333333333337</v>
      </c>
      <c r="E58" s="283">
        <v>6311</v>
      </c>
      <c r="F58" s="284">
        <v>2085.6666666666665</v>
      </c>
      <c r="G58" s="285">
        <f t="shared" si="7"/>
        <v>0.33048117044314157</v>
      </c>
      <c r="H58" s="283">
        <v>6450</v>
      </c>
      <c r="I58" s="284">
        <v>2124</v>
      </c>
      <c r="J58" s="285">
        <f t="shared" si="8"/>
        <v>0.32930232558139533</v>
      </c>
      <c r="K58" s="283">
        <v>7155.9380000000001</v>
      </c>
      <c r="L58" s="284">
        <v>2254.6426670000001</v>
      </c>
      <c r="M58" s="285">
        <f t="shared" si="9"/>
        <v>0.31507297394136169</v>
      </c>
      <c r="N58" s="283">
        <v>8876.4570000000003</v>
      </c>
      <c r="O58" s="284">
        <v>2831.3410829999998</v>
      </c>
      <c r="P58" s="285">
        <f t="shared" si="10"/>
        <v>0.31897198206446553</v>
      </c>
      <c r="Q58" s="283">
        <v>9760.6769999999997</v>
      </c>
      <c r="R58" s="284">
        <v>3253.2339999999999</v>
      </c>
      <c r="S58" s="286">
        <f t="shared" si="11"/>
        <v>0.33330003646263473</v>
      </c>
      <c r="T58" s="283">
        <v>10378.335999999999</v>
      </c>
      <c r="U58" s="284">
        <v>3459.0990000000002</v>
      </c>
      <c r="V58" s="287">
        <f t="shared" si="12"/>
        <v>0.33329996253734706</v>
      </c>
      <c r="W58" s="283">
        <v>10309.527</v>
      </c>
      <c r="X58" s="284">
        <v>3427.2849999999999</v>
      </c>
      <c r="Y58" s="287">
        <f t="shared" si="13"/>
        <v>0.3324386269127575</v>
      </c>
      <c r="Z58" s="283">
        <v>11432.589</v>
      </c>
      <c r="AA58" s="284">
        <v>3739.2890000000002</v>
      </c>
      <c r="AB58" s="287">
        <f t="shared" si="14"/>
        <v>0.32707280914235615</v>
      </c>
      <c r="AC58" s="418"/>
    </row>
    <row r="59" spans="1:29" x14ac:dyDescent="0.3">
      <c r="A59" s="396" t="s">
        <v>30</v>
      </c>
      <c r="B59" s="283">
        <v>36464.995000000003</v>
      </c>
      <c r="C59" s="284">
        <v>16685.285</v>
      </c>
      <c r="D59" s="285">
        <f t="shared" si="6"/>
        <v>0.45756992425201204</v>
      </c>
      <c r="E59" s="283">
        <v>52700</v>
      </c>
      <c r="F59" s="284">
        <v>26252.588</v>
      </c>
      <c r="G59" s="285">
        <f t="shared" si="7"/>
        <v>0.49815157495256168</v>
      </c>
      <c r="H59" s="283">
        <v>52180</v>
      </c>
      <c r="I59" s="284">
        <v>30318</v>
      </c>
      <c r="J59" s="285">
        <f t="shared" si="8"/>
        <v>0.58102721349175934</v>
      </c>
      <c r="K59" s="283">
        <v>50788.281999999999</v>
      </c>
      <c r="L59" s="284">
        <v>31275.590629999999</v>
      </c>
      <c r="M59" s="285">
        <f t="shared" si="9"/>
        <v>0.61580327978016658</v>
      </c>
      <c r="N59" s="283">
        <v>55426.669000000002</v>
      </c>
      <c r="O59" s="284">
        <v>33764.381220000003</v>
      </c>
      <c r="P59" s="285">
        <f t="shared" si="10"/>
        <v>0.6091721156831561</v>
      </c>
      <c r="Q59" s="283">
        <v>52318.932000000001</v>
      </c>
      <c r="R59" s="284">
        <v>32150.083999999999</v>
      </c>
      <c r="S59" s="286">
        <f t="shared" si="11"/>
        <v>0.61450191682047328</v>
      </c>
      <c r="T59" s="283">
        <v>52042.942000000003</v>
      </c>
      <c r="U59" s="284">
        <v>31255.221000000001</v>
      </c>
      <c r="V59" s="287">
        <f t="shared" si="12"/>
        <v>0.60056599029316982</v>
      </c>
      <c r="W59" s="283">
        <v>50575.705999999998</v>
      </c>
      <c r="X59" s="284">
        <v>32041.417000000001</v>
      </c>
      <c r="Y59" s="287">
        <f t="shared" si="13"/>
        <v>0.63353375630584385</v>
      </c>
      <c r="Z59" s="283">
        <v>52216.419000000002</v>
      </c>
      <c r="AA59" s="284">
        <v>31823.24</v>
      </c>
      <c r="AB59" s="287">
        <f t="shared" si="14"/>
        <v>0.60944891682441882</v>
      </c>
      <c r="AC59" s="418"/>
    </row>
    <row r="60" spans="1:29" x14ac:dyDescent="0.3">
      <c r="A60" s="396" t="s">
        <v>31</v>
      </c>
      <c r="B60" s="283">
        <v>3456.5920000000001</v>
      </c>
      <c r="C60" s="284">
        <v>3267</v>
      </c>
      <c r="D60" s="285">
        <f t="shared" si="6"/>
        <v>0.94515059920291433</v>
      </c>
      <c r="E60" s="283">
        <v>2185</v>
      </c>
      <c r="F60" s="284">
        <v>1706</v>
      </c>
      <c r="G60" s="285">
        <f t="shared" si="7"/>
        <v>0.78077803203661322</v>
      </c>
      <c r="H60" s="283">
        <v>4051</v>
      </c>
      <c r="I60" s="284">
        <v>2644.4720000000002</v>
      </c>
      <c r="J60" s="285">
        <f t="shared" si="8"/>
        <v>0.65279486546531729</v>
      </c>
      <c r="K60" s="283">
        <v>4291.6880000000001</v>
      </c>
      <c r="L60" s="284">
        <v>4162.1951429999999</v>
      </c>
      <c r="M60" s="285">
        <f t="shared" si="9"/>
        <v>0.96982705709268702</v>
      </c>
      <c r="N60" s="283">
        <v>4666.3209999999999</v>
      </c>
      <c r="O60" s="284">
        <v>4394.0913140000002</v>
      </c>
      <c r="P60" s="285">
        <f t="shared" si="10"/>
        <v>0.94166074601382976</v>
      </c>
      <c r="Q60" s="283">
        <v>4352.2280000000001</v>
      </c>
      <c r="R60" s="284">
        <v>3995.8</v>
      </c>
      <c r="S60" s="286">
        <f t="shared" si="11"/>
        <v>0.91810447430603359</v>
      </c>
      <c r="T60" s="283">
        <v>5552.5110000000004</v>
      </c>
      <c r="U60" s="284">
        <v>5118.1620000000003</v>
      </c>
      <c r="V60" s="287">
        <f t="shared" si="12"/>
        <v>0.92177431075778149</v>
      </c>
      <c r="W60" s="283">
        <v>5767.8109999999997</v>
      </c>
      <c r="X60" s="284">
        <v>5036.9669999999996</v>
      </c>
      <c r="Y60" s="287">
        <f t="shared" si="13"/>
        <v>0.87328919064789046</v>
      </c>
      <c r="Z60" s="283">
        <v>7591.3860000000004</v>
      </c>
      <c r="AA60" s="284">
        <v>6794.9939999999997</v>
      </c>
      <c r="AB60" s="287">
        <f t="shared" si="14"/>
        <v>0.89509267477638466</v>
      </c>
      <c r="AC60" s="418"/>
    </row>
    <row r="61" spans="1:29" x14ac:dyDescent="0.3">
      <c r="A61" s="396" t="s">
        <v>32</v>
      </c>
      <c r="B61" s="283">
        <v>579.9</v>
      </c>
      <c r="C61" s="284">
        <v>186</v>
      </c>
      <c r="D61" s="285">
        <f t="shared" si="6"/>
        <v>0.32074495602690123</v>
      </c>
      <c r="E61" s="283">
        <v>667</v>
      </c>
      <c r="F61" s="284">
        <v>137</v>
      </c>
      <c r="G61" s="285">
        <f t="shared" si="7"/>
        <v>0.20539730134932535</v>
      </c>
      <c r="H61" s="283">
        <v>497</v>
      </c>
      <c r="I61" s="284">
        <v>159</v>
      </c>
      <c r="J61" s="285">
        <f t="shared" si="8"/>
        <v>0.31991951710261568</v>
      </c>
      <c r="K61" s="283">
        <v>350.2</v>
      </c>
      <c r="L61" s="284">
        <v>230.98833550000001</v>
      </c>
      <c r="M61" s="285">
        <f t="shared" si="9"/>
        <v>0.65958976442033124</v>
      </c>
      <c r="N61" s="283">
        <v>540.70600000000002</v>
      </c>
      <c r="O61" s="284">
        <v>214.797</v>
      </c>
      <c r="P61" s="285">
        <f t="shared" si="10"/>
        <v>0.39725285090233875</v>
      </c>
      <c r="Q61" s="283">
        <v>266.80399999999997</v>
      </c>
      <c r="R61" s="284">
        <v>266.63499999999999</v>
      </c>
      <c r="S61" s="286">
        <f t="shared" si="11"/>
        <v>0.9993665762132502</v>
      </c>
      <c r="T61" s="283">
        <v>211.92</v>
      </c>
      <c r="U61" s="284">
        <v>207.18799999999999</v>
      </c>
      <c r="V61" s="287">
        <f t="shared" si="12"/>
        <v>0.9776708191770479</v>
      </c>
      <c r="W61" s="283">
        <v>310.05599999999998</v>
      </c>
      <c r="X61" s="284">
        <v>246.18899999999999</v>
      </c>
      <c r="Y61" s="287">
        <f t="shared" si="13"/>
        <v>0.79401462961529534</v>
      </c>
      <c r="Z61" s="283">
        <v>369.05500000000001</v>
      </c>
      <c r="AA61" s="284">
        <v>245.41</v>
      </c>
      <c r="AB61" s="287">
        <f t="shared" si="14"/>
        <v>0.66496863611114876</v>
      </c>
      <c r="AC61" s="418"/>
    </row>
    <row r="62" spans="1:29" x14ac:dyDescent="0.3">
      <c r="A62" s="396" t="s">
        <v>33</v>
      </c>
      <c r="B62" s="283">
        <v>61943.631999999998</v>
      </c>
      <c r="C62" s="284">
        <v>61667.631999999998</v>
      </c>
      <c r="D62" s="285">
        <f t="shared" si="6"/>
        <v>0.99554433617970606</v>
      </c>
      <c r="E62" s="283">
        <v>79618</v>
      </c>
      <c r="F62" s="284">
        <v>79335</v>
      </c>
      <c r="G62" s="285">
        <f t="shared" si="7"/>
        <v>0.99644552739330305</v>
      </c>
      <c r="H62" s="283">
        <v>86952</v>
      </c>
      <c r="I62" s="284">
        <v>86580</v>
      </c>
      <c r="J62" s="285">
        <f t="shared" si="8"/>
        <v>0.99572177753243174</v>
      </c>
      <c r="K62" s="283">
        <v>113203.822</v>
      </c>
      <c r="L62" s="284">
        <v>112695.5935</v>
      </c>
      <c r="M62" s="285">
        <f t="shared" si="9"/>
        <v>0.99551050052002665</v>
      </c>
      <c r="N62" s="283">
        <v>112320.34299999999</v>
      </c>
      <c r="O62" s="284">
        <v>110552.1807</v>
      </c>
      <c r="P62" s="285">
        <f t="shared" si="10"/>
        <v>0.98425786235357204</v>
      </c>
      <c r="Q62" s="283">
        <v>123755.00599999999</v>
      </c>
      <c r="R62" s="284">
        <v>122076.49</v>
      </c>
      <c r="S62" s="286">
        <f t="shared" si="11"/>
        <v>0.98643678300981219</v>
      </c>
      <c r="T62" s="283">
        <v>126753.583</v>
      </c>
      <c r="U62" s="284">
        <v>126275.223</v>
      </c>
      <c r="V62" s="287">
        <f t="shared" si="12"/>
        <v>0.99622606329006103</v>
      </c>
      <c r="W62" s="283">
        <v>136567.326</v>
      </c>
      <c r="X62" s="284">
        <v>129858.34</v>
      </c>
      <c r="Y62" s="287">
        <f t="shared" si="13"/>
        <v>0.95087414979480522</v>
      </c>
      <c r="Z62" s="283">
        <v>138395.29699999999</v>
      </c>
      <c r="AA62" s="284">
        <v>133282.41800000001</v>
      </c>
      <c r="AB62" s="287">
        <f t="shared" si="14"/>
        <v>0.9630559772562215</v>
      </c>
      <c r="AC62" s="418"/>
    </row>
    <row r="63" spans="1:29" x14ac:dyDescent="0.3">
      <c r="A63" s="396" t="s">
        <v>34</v>
      </c>
      <c r="B63" s="283">
        <v>16823.596000000001</v>
      </c>
      <c r="C63" s="284">
        <v>16605.510000000002</v>
      </c>
      <c r="D63" s="285">
        <f t="shared" si="6"/>
        <v>0.9870368974623499</v>
      </c>
      <c r="E63" s="283">
        <v>20155</v>
      </c>
      <c r="F63" s="284">
        <v>19765</v>
      </c>
      <c r="G63" s="285">
        <f t="shared" si="7"/>
        <v>0.98064996278839001</v>
      </c>
      <c r="H63" s="283">
        <v>16680</v>
      </c>
      <c r="I63" s="284">
        <v>16315</v>
      </c>
      <c r="J63" s="285">
        <f t="shared" si="8"/>
        <v>0.97811750599520386</v>
      </c>
      <c r="K63" s="283">
        <v>19207.967000000001</v>
      </c>
      <c r="L63" s="284">
        <v>18266.231159999999</v>
      </c>
      <c r="M63" s="285">
        <f t="shared" si="9"/>
        <v>0.95097160256470659</v>
      </c>
      <c r="N63" s="283">
        <v>22524.418000000001</v>
      </c>
      <c r="O63" s="284">
        <v>22006.523850000001</v>
      </c>
      <c r="P63" s="285">
        <f t="shared" si="10"/>
        <v>0.97700743477589524</v>
      </c>
      <c r="Q63" s="283">
        <v>19965.157999999999</v>
      </c>
      <c r="R63" s="284">
        <v>19499.143</v>
      </c>
      <c r="S63" s="286">
        <f t="shared" si="11"/>
        <v>0.97665858692428087</v>
      </c>
      <c r="T63" s="283">
        <v>20407.064999999999</v>
      </c>
      <c r="U63" s="284">
        <v>20181.465</v>
      </c>
      <c r="V63" s="287">
        <f t="shared" si="12"/>
        <v>0.98894500507544825</v>
      </c>
      <c r="W63" s="283">
        <v>19994.261999999999</v>
      </c>
      <c r="X63" s="284">
        <v>19722.307000000001</v>
      </c>
      <c r="Y63" s="287">
        <f t="shared" si="13"/>
        <v>0.98639834768595114</v>
      </c>
      <c r="Z63" s="283">
        <v>23600.07</v>
      </c>
      <c r="AA63" s="284">
        <v>23601.641</v>
      </c>
      <c r="AB63" s="295">
        <f t="shared" si="14"/>
        <v>1.0000665675991638</v>
      </c>
      <c r="AC63" s="418"/>
    </row>
    <row r="64" spans="1:29" x14ac:dyDescent="0.3">
      <c r="A64" s="396" t="s">
        <v>35</v>
      </c>
      <c r="B64" s="283">
        <v>2581.5749999999998</v>
      </c>
      <c r="C64" s="284">
        <v>2429.2620749999996</v>
      </c>
      <c r="D64" s="285">
        <f t="shared" si="6"/>
        <v>0.94099999999999995</v>
      </c>
      <c r="E64" s="283">
        <v>3588</v>
      </c>
      <c r="F64" s="284">
        <v>2909</v>
      </c>
      <c r="G64" s="285">
        <f t="shared" si="7"/>
        <v>0.81075808249721293</v>
      </c>
      <c r="H64" s="283">
        <v>3731</v>
      </c>
      <c r="I64" s="284">
        <v>3044</v>
      </c>
      <c r="J64" s="285">
        <f t="shared" si="8"/>
        <v>0.8158670597694988</v>
      </c>
      <c r="K64" s="283">
        <v>4539.4889999999996</v>
      </c>
      <c r="L64" s="284">
        <v>2955.3949870000001</v>
      </c>
      <c r="M64" s="285">
        <f t="shared" si="9"/>
        <v>0.65104133681125786</v>
      </c>
      <c r="N64" s="283">
        <v>4568.88</v>
      </c>
      <c r="O64" s="284">
        <v>3988.3044239999999</v>
      </c>
      <c r="P64" s="285">
        <f t="shared" si="10"/>
        <v>0.87292825024951404</v>
      </c>
      <c r="Q64" s="283">
        <v>4491.902</v>
      </c>
      <c r="R64" s="284">
        <v>3931.0309999999999</v>
      </c>
      <c r="S64" s="286">
        <f t="shared" si="11"/>
        <v>0.8751373026392828</v>
      </c>
      <c r="T64" s="283">
        <v>4439.0839999999998</v>
      </c>
      <c r="U64" s="284">
        <v>4076.0810000000001</v>
      </c>
      <c r="V64" s="287">
        <f t="shared" si="12"/>
        <v>0.9182256970131677</v>
      </c>
      <c r="W64" s="283">
        <v>3816.4549999999999</v>
      </c>
      <c r="X64" s="284">
        <v>3220.2429999999999</v>
      </c>
      <c r="Y64" s="287">
        <f t="shared" si="13"/>
        <v>0.84377858510057113</v>
      </c>
      <c r="Z64" s="283">
        <v>5256.7120000000004</v>
      </c>
      <c r="AA64" s="284">
        <v>3640.6880000000001</v>
      </c>
      <c r="AB64" s="287">
        <f t="shared" si="14"/>
        <v>0.69257893527360825</v>
      </c>
      <c r="AC64" s="418"/>
    </row>
    <row r="65" spans="1:29" x14ac:dyDescent="0.3">
      <c r="A65" s="396" t="s">
        <v>36</v>
      </c>
      <c r="B65" s="283">
        <v>20607.310000000001</v>
      </c>
      <c r="C65" s="284">
        <v>19725.310000000001</v>
      </c>
      <c r="D65" s="285">
        <f t="shared" si="6"/>
        <v>0.95719965390921957</v>
      </c>
      <c r="E65" s="283">
        <v>21673</v>
      </c>
      <c r="F65" s="284">
        <v>20683.144</v>
      </c>
      <c r="G65" s="285">
        <f t="shared" si="7"/>
        <v>0.9543276888294191</v>
      </c>
      <c r="H65" s="283">
        <v>23367</v>
      </c>
      <c r="I65" s="284">
        <v>23367</v>
      </c>
      <c r="J65" s="293">
        <f t="shared" si="8"/>
        <v>1</v>
      </c>
      <c r="K65" s="283">
        <v>21547.338</v>
      </c>
      <c r="L65" s="284">
        <v>20106.577150000001</v>
      </c>
      <c r="M65" s="285">
        <f t="shared" si="9"/>
        <v>0.93313508842716442</v>
      </c>
      <c r="N65" s="283">
        <v>23661.715</v>
      </c>
      <c r="O65" s="284">
        <v>23661.715</v>
      </c>
      <c r="P65" s="293">
        <f t="shared" si="10"/>
        <v>1</v>
      </c>
      <c r="Q65" s="283">
        <v>26096.922999999999</v>
      </c>
      <c r="R65" s="284">
        <v>26045.174999999999</v>
      </c>
      <c r="S65" s="286">
        <f t="shared" si="11"/>
        <v>0.99801708423632929</v>
      </c>
      <c r="T65" s="283">
        <v>27989.981</v>
      </c>
      <c r="U65" s="284">
        <v>27989.981</v>
      </c>
      <c r="V65" s="295">
        <f t="shared" si="12"/>
        <v>1</v>
      </c>
      <c r="W65" s="283">
        <v>28786.249</v>
      </c>
      <c r="X65" s="284">
        <v>27918.22</v>
      </c>
      <c r="Y65" s="295">
        <f t="shared" si="13"/>
        <v>0.96984570653856295</v>
      </c>
      <c r="Z65" s="283">
        <v>28771.036</v>
      </c>
      <c r="AA65" s="284">
        <v>28452.532999999999</v>
      </c>
      <c r="AB65" s="295">
        <f t="shared" si="14"/>
        <v>0.98892973475129642</v>
      </c>
      <c r="AC65" s="418"/>
    </row>
    <row r="66" spans="1:29" x14ac:dyDescent="0.3">
      <c r="A66" s="396" t="s">
        <v>37</v>
      </c>
      <c r="B66" s="283">
        <v>669.44500000000005</v>
      </c>
      <c r="C66" s="284">
        <v>334.72250000000003</v>
      </c>
      <c r="D66" s="285">
        <f t="shared" si="6"/>
        <v>0.5</v>
      </c>
      <c r="E66" s="283">
        <v>434</v>
      </c>
      <c r="F66" s="284">
        <v>424</v>
      </c>
      <c r="G66" s="285">
        <f t="shared" si="7"/>
        <v>0.97695852534562211</v>
      </c>
      <c r="H66" s="283">
        <v>765</v>
      </c>
      <c r="I66" s="284">
        <v>755</v>
      </c>
      <c r="J66" s="285">
        <f t="shared" si="8"/>
        <v>0.98692810457516345</v>
      </c>
      <c r="K66" s="283">
        <v>547.96</v>
      </c>
      <c r="L66" s="284">
        <v>547.96</v>
      </c>
      <c r="M66" s="293">
        <f t="shared" si="9"/>
        <v>1</v>
      </c>
      <c r="N66" s="283">
        <v>561.14400000000001</v>
      </c>
      <c r="O66" s="284">
        <v>561.14306599999998</v>
      </c>
      <c r="P66" s="293">
        <f t="shared" si="10"/>
        <v>0.9999983355431048</v>
      </c>
      <c r="Q66" s="283">
        <v>585.846</v>
      </c>
      <c r="R66" s="284">
        <v>585.78300000000002</v>
      </c>
      <c r="S66" s="293">
        <f t="shared" si="11"/>
        <v>0.99989246320705438</v>
      </c>
      <c r="T66" s="283">
        <v>603.42100000000005</v>
      </c>
      <c r="U66" s="284">
        <v>603.42100000000005</v>
      </c>
      <c r="V66" s="295">
        <f t="shared" si="12"/>
        <v>1</v>
      </c>
      <c r="W66" s="283">
        <v>619.11</v>
      </c>
      <c r="X66" s="284">
        <v>617.75</v>
      </c>
      <c r="Y66" s="287">
        <f t="shared" si="13"/>
        <v>0.99780329828301917</v>
      </c>
      <c r="Z66" s="283">
        <v>634.57600000000002</v>
      </c>
      <c r="AA66" s="284">
        <v>632.45000000000005</v>
      </c>
      <c r="AB66" s="287">
        <f t="shared" si="14"/>
        <v>0.99664973147424429</v>
      </c>
      <c r="AC66" s="418"/>
    </row>
    <row r="67" spans="1:29" x14ac:dyDescent="0.3">
      <c r="A67" s="396" t="s">
        <v>38</v>
      </c>
      <c r="B67" s="283" t="s">
        <v>9</v>
      </c>
      <c r="C67" s="284" t="s">
        <v>9</v>
      </c>
      <c r="D67" s="285" t="s">
        <v>9</v>
      </c>
      <c r="E67" s="283" t="s">
        <v>9</v>
      </c>
      <c r="F67" s="284" t="s">
        <v>9</v>
      </c>
      <c r="G67" s="285" t="s">
        <v>9</v>
      </c>
      <c r="H67" s="283" t="s">
        <v>9</v>
      </c>
      <c r="I67" s="284" t="s">
        <v>9</v>
      </c>
      <c r="J67" s="285" t="s">
        <v>9</v>
      </c>
      <c r="K67" s="283" t="s">
        <v>9</v>
      </c>
      <c r="L67" s="284" t="s">
        <v>9</v>
      </c>
      <c r="M67" s="285" t="s">
        <v>9</v>
      </c>
      <c r="N67" s="283" t="s">
        <v>9</v>
      </c>
      <c r="O67" s="284" t="s">
        <v>9</v>
      </c>
      <c r="P67" s="285" t="s">
        <v>9</v>
      </c>
      <c r="Q67" s="283">
        <v>2431.5349999999999</v>
      </c>
      <c r="R67" s="284">
        <v>2431.5349999999999</v>
      </c>
      <c r="S67" s="293">
        <f t="shared" si="11"/>
        <v>1</v>
      </c>
      <c r="T67" s="283">
        <v>1981.9739999999999</v>
      </c>
      <c r="U67" s="284">
        <v>1981.973</v>
      </c>
      <c r="V67" s="295">
        <f t="shared" si="12"/>
        <v>0.99999949545251354</v>
      </c>
      <c r="W67" s="283">
        <v>2943.846</v>
      </c>
      <c r="X67" s="284">
        <v>999.67600000000004</v>
      </c>
      <c r="Y67" s="295">
        <f t="shared" si="13"/>
        <v>0.33958162213648407</v>
      </c>
      <c r="Z67" s="283">
        <v>2230.2020000000002</v>
      </c>
      <c r="AA67" s="284">
        <v>2139.4870000000001</v>
      </c>
      <c r="AB67" s="287">
        <f t="shared" si="14"/>
        <v>0.95932431232686544</v>
      </c>
      <c r="AC67" s="418"/>
    </row>
    <row r="68" spans="1:29" x14ac:dyDescent="0.3">
      <c r="A68" s="397" t="s">
        <v>39</v>
      </c>
      <c r="B68" s="398" t="s">
        <v>9</v>
      </c>
      <c r="C68" s="399" t="s">
        <v>9</v>
      </c>
      <c r="D68" s="400" t="s">
        <v>9</v>
      </c>
      <c r="E68" s="398">
        <v>4947</v>
      </c>
      <c r="F68" s="399">
        <v>4947</v>
      </c>
      <c r="G68" s="401">
        <f>F68/E68</f>
        <v>1</v>
      </c>
      <c r="H68" s="398">
        <v>5762</v>
      </c>
      <c r="I68" s="399">
        <v>5762</v>
      </c>
      <c r="J68" s="401">
        <f>I68/H68</f>
        <v>1</v>
      </c>
      <c r="K68" s="398">
        <v>6264.3649999999998</v>
      </c>
      <c r="L68" s="399">
        <v>6264.3649960000002</v>
      </c>
      <c r="M68" s="401">
        <f>L68/K68</f>
        <v>0.99999999936146766</v>
      </c>
      <c r="N68" s="398">
        <v>9040.4660000000003</v>
      </c>
      <c r="O68" s="399">
        <v>9009.3399700000009</v>
      </c>
      <c r="P68" s="400">
        <f>O68/N68</f>
        <v>0.99655703256889638</v>
      </c>
      <c r="Q68" s="398">
        <v>5206.4870000000001</v>
      </c>
      <c r="R68" s="399">
        <v>5206.4870000000001</v>
      </c>
      <c r="S68" s="401">
        <f t="shared" si="11"/>
        <v>1</v>
      </c>
      <c r="T68" s="398">
        <v>5370.8159999999998</v>
      </c>
      <c r="U68" s="399">
        <v>5370.8159999999998</v>
      </c>
      <c r="V68" s="402">
        <f t="shared" si="12"/>
        <v>1</v>
      </c>
      <c r="W68" s="398">
        <v>5362.8630000000003</v>
      </c>
      <c r="X68" s="399">
        <v>5362.8620000000001</v>
      </c>
      <c r="Y68" s="402">
        <f t="shared" si="13"/>
        <v>0.99999981353243594</v>
      </c>
      <c r="Z68" s="398">
        <v>5329.1959999999999</v>
      </c>
      <c r="AA68" s="399">
        <v>5329.1959999999999</v>
      </c>
      <c r="AB68" s="402">
        <f t="shared" si="14"/>
        <v>1</v>
      </c>
      <c r="AC68" s="418"/>
    </row>
    <row r="69" spans="1:29" x14ac:dyDescent="0.3">
      <c r="A69" s="358" t="s">
        <v>45</v>
      </c>
      <c r="B69" s="359"/>
      <c r="C69" s="360"/>
      <c r="D69" s="361"/>
      <c r="E69" s="359"/>
      <c r="F69" s="360"/>
      <c r="G69" s="361"/>
      <c r="H69" s="359"/>
      <c r="I69" s="360"/>
      <c r="J69" s="361"/>
      <c r="K69" s="359"/>
      <c r="L69" s="360"/>
      <c r="M69" s="361"/>
      <c r="N69" s="359"/>
      <c r="O69" s="360"/>
      <c r="P69" s="361"/>
      <c r="Q69" s="359"/>
      <c r="R69" s="360"/>
      <c r="S69" s="361"/>
      <c r="T69" s="359"/>
      <c r="U69" s="360"/>
      <c r="V69" s="362"/>
      <c r="W69" s="339"/>
      <c r="X69" s="340"/>
      <c r="Y69" s="342"/>
      <c r="Z69" s="339"/>
      <c r="AA69" s="340"/>
      <c r="AB69" s="342"/>
    </row>
    <row r="70" spans="1:29" x14ac:dyDescent="0.3">
      <c r="A70" s="363" t="s">
        <v>102</v>
      </c>
      <c r="B70" s="7">
        <v>3678.8470000000002</v>
      </c>
      <c r="C70" s="5">
        <v>0</v>
      </c>
      <c r="D70" s="15">
        <f>C70/B70</f>
        <v>0</v>
      </c>
      <c r="E70" s="7">
        <v>3575</v>
      </c>
      <c r="F70" s="5">
        <v>0</v>
      </c>
      <c r="G70" s="15">
        <f>F70/E70</f>
        <v>0</v>
      </c>
      <c r="H70" s="7">
        <v>3652</v>
      </c>
      <c r="I70" s="5">
        <v>0</v>
      </c>
      <c r="J70" s="15">
        <f>I70/H70</f>
        <v>0</v>
      </c>
      <c r="K70" s="7">
        <v>3860.9029999999998</v>
      </c>
      <c r="L70" s="5">
        <v>0</v>
      </c>
      <c r="M70" s="15">
        <f>L70/K70</f>
        <v>0</v>
      </c>
      <c r="N70" s="7">
        <v>4187.5460000000003</v>
      </c>
      <c r="O70" s="5">
        <v>0</v>
      </c>
      <c r="P70" s="15">
        <f>O70/N70</f>
        <v>0</v>
      </c>
      <c r="Q70" s="7">
        <v>4318.4530000000004</v>
      </c>
      <c r="R70" s="5">
        <v>83.084000000000003</v>
      </c>
      <c r="S70" s="6">
        <f>R70/Q70</f>
        <v>1.9239297035304078E-2</v>
      </c>
      <c r="T70" s="7">
        <v>4432.58</v>
      </c>
      <c r="U70" s="5">
        <v>83.084000000000003</v>
      </c>
      <c r="V70" s="8">
        <f>U70/T70</f>
        <v>1.8743936939660425E-2</v>
      </c>
      <c r="W70" s="7">
        <v>4510.9080000000004</v>
      </c>
      <c r="X70" s="5">
        <v>0</v>
      </c>
      <c r="Y70" s="19">
        <f>X70/W70</f>
        <v>0</v>
      </c>
      <c r="Z70" s="7">
        <v>4649.4129999999996</v>
      </c>
      <c r="AA70" s="5">
        <v>0</v>
      </c>
      <c r="AB70" s="19">
        <f>AA70/Z70</f>
        <v>0</v>
      </c>
      <c r="AC70" s="418"/>
    </row>
    <row r="71" spans="1:29" x14ac:dyDescent="0.3">
      <c r="A71" s="363" t="s">
        <v>46</v>
      </c>
      <c r="B71" s="7">
        <v>5322.7219999999998</v>
      </c>
      <c r="C71" s="5">
        <v>81</v>
      </c>
      <c r="D71" s="6">
        <f>C71/B71</f>
        <v>1.5217777670898462E-2</v>
      </c>
      <c r="E71" s="7">
        <v>6707</v>
      </c>
      <c r="F71" s="5">
        <v>66</v>
      </c>
      <c r="G71" s="6">
        <f>F71/E71</f>
        <v>9.8404651856269561E-3</v>
      </c>
      <c r="H71" s="7">
        <v>5232</v>
      </c>
      <c r="I71" s="5">
        <v>90</v>
      </c>
      <c r="J71" s="6">
        <f>I71/H71</f>
        <v>1.7201834862385322E-2</v>
      </c>
      <c r="K71" s="7">
        <v>4673.0929999999998</v>
      </c>
      <c r="L71" s="5">
        <v>87.045000000000002</v>
      </c>
      <c r="M71" s="6">
        <f>L71/K71</f>
        <v>1.8626849497752347E-2</v>
      </c>
      <c r="N71" s="7">
        <v>4857.5630000000001</v>
      </c>
      <c r="O71" s="5">
        <v>100.542</v>
      </c>
      <c r="P71" s="6">
        <f>O71/N71</f>
        <v>2.0698033149544329E-2</v>
      </c>
      <c r="Q71" s="7">
        <v>5313.4009999999998</v>
      </c>
      <c r="R71" s="5">
        <v>96.313000000000002</v>
      </c>
      <c r="S71" s="6">
        <f>R71/Q71</f>
        <v>1.8126431639546876E-2</v>
      </c>
      <c r="T71" s="7">
        <v>6308.3519999999999</v>
      </c>
      <c r="U71" s="5">
        <v>143.88200000000001</v>
      </c>
      <c r="V71" s="8">
        <f>U71/T71</f>
        <v>2.2808175574222874E-2</v>
      </c>
      <c r="W71" s="7">
        <v>6426.5259999999998</v>
      </c>
      <c r="X71" s="5">
        <v>86.921000000000006</v>
      </c>
      <c r="Y71" s="8">
        <f>X71/W71</f>
        <v>1.352534790958599E-2</v>
      </c>
      <c r="Z71" s="7">
        <v>6495.9740000000002</v>
      </c>
      <c r="AA71" s="5">
        <v>99.049000000000007</v>
      </c>
      <c r="AB71" s="8">
        <f>AA71/Z71</f>
        <v>1.5247751915263208E-2</v>
      </c>
      <c r="AC71" s="418"/>
    </row>
    <row r="72" spans="1:29" x14ac:dyDescent="0.3">
      <c r="A72" s="363" t="s">
        <v>274</v>
      </c>
      <c r="B72" s="7"/>
      <c r="C72" s="5"/>
      <c r="D72" s="20"/>
      <c r="E72" s="7"/>
      <c r="F72" s="5"/>
      <c r="G72" s="20"/>
      <c r="H72" s="7"/>
      <c r="I72" s="5"/>
      <c r="J72" s="20"/>
      <c r="K72" s="7"/>
      <c r="L72" s="5"/>
      <c r="M72" s="20"/>
      <c r="N72" s="7"/>
      <c r="O72" s="5"/>
      <c r="P72" s="20"/>
      <c r="Q72" s="7">
        <v>292056.67499999999</v>
      </c>
      <c r="R72" s="5">
        <v>900.14499999999998</v>
      </c>
      <c r="S72" s="6">
        <f>R72/Q72</f>
        <v>3.0820901456883325E-3</v>
      </c>
      <c r="T72" s="7">
        <v>246994.128</v>
      </c>
      <c r="U72" s="5">
        <v>707.18299999999999</v>
      </c>
      <c r="V72" s="8">
        <f>U72/T72</f>
        <v>2.8631571354603216E-3</v>
      </c>
      <c r="W72" s="7">
        <v>300558.90399999998</v>
      </c>
      <c r="X72" s="5">
        <v>1339.5840000000001</v>
      </c>
      <c r="Y72" s="8">
        <f>X72/W72</f>
        <v>4.4569765931805503E-3</v>
      </c>
      <c r="Z72" s="7">
        <v>313949.99200000003</v>
      </c>
      <c r="AA72" s="5">
        <v>1662.2329999999999</v>
      </c>
      <c r="AB72" s="8">
        <f>AA72/Z72</f>
        <v>5.2945788894939666E-3</v>
      </c>
      <c r="AC72" s="418"/>
    </row>
    <row r="73" spans="1:29" x14ac:dyDescent="0.3">
      <c r="A73" s="363" t="s">
        <v>273</v>
      </c>
      <c r="B73" s="7">
        <v>1953.88</v>
      </c>
      <c r="C73" s="5">
        <v>0</v>
      </c>
      <c r="D73" s="15">
        <f>C73/B73</f>
        <v>0</v>
      </c>
      <c r="E73" s="7">
        <v>1967</v>
      </c>
      <c r="F73" s="5">
        <v>0</v>
      </c>
      <c r="G73" s="15">
        <f>F73/E73</f>
        <v>0</v>
      </c>
      <c r="H73" s="7">
        <v>2197</v>
      </c>
      <c r="I73" s="5">
        <v>0</v>
      </c>
      <c r="J73" s="15">
        <f>I73/H73</f>
        <v>0</v>
      </c>
      <c r="K73" s="7">
        <v>2243.3910000000001</v>
      </c>
      <c r="L73" s="5">
        <v>0</v>
      </c>
      <c r="M73" s="15">
        <f>L73/K73</f>
        <v>0</v>
      </c>
      <c r="N73" s="7">
        <v>2475.6799999999998</v>
      </c>
      <c r="O73" s="5">
        <v>0</v>
      </c>
      <c r="P73" s="15">
        <f>O73/N73</f>
        <v>0</v>
      </c>
      <c r="Q73" s="7">
        <v>2845.4720000000002</v>
      </c>
      <c r="R73" s="5">
        <v>0</v>
      </c>
      <c r="S73" s="15">
        <f>R73/Q73</f>
        <v>0</v>
      </c>
      <c r="T73" s="7">
        <v>3135.5650000000001</v>
      </c>
      <c r="U73" s="5">
        <v>0</v>
      </c>
      <c r="V73" s="19">
        <f>U73/T73</f>
        <v>0</v>
      </c>
      <c r="W73" s="7">
        <v>3080.23</v>
      </c>
      <c r="X73" s="5">
        <v>0</v>
      </c>
      <c r="Y73" s="19">
        <f>X73/W73</f>
        <v>0</v>
      </c>
      <c r="Z73" s="7">
        <v>3424.8449999999998</v>
      </c>
      <c r="AA73" s="5">
        <v>0</v>
      </c>
      <c r="AB73" s="19">
        <f>AA73/Z73</f>
        <v>0</v>
      </c>
      <c r="AC73" s="418"/>
    </row>
    <row r="74" spans="1:29" x14ac:dyDescent="0.3">
      <c r="A74" s="346" t="s">
        <v>47</v>
      </c>
      <c r="B74" s="323">
        <v>610.66999999999996</v>
      </c>
      <c r="C74" s="321">
        <v>0</v>
      </c>
      <c r="D74" s="353">
        <f>C74/B74</f>
        <v>0</v>
      </c>
      <c r="E74" s="323">
        <v>628</v>
      </c>
      <c r="F74" s="321">
        <v>0</v>
      </c>
      <c r="G74" s="353">
        <f>F74/E74</f>
        <v>0</v>
      </c>
      <c r="H74" s="323">
        <v>646</v>
      </c>
      <c r="I74" s="321">
        <v>0</v>
      </c>
      <c r="J74" s="353">
        <f>I74/H74</f>
        <v>0</v>
      </c>
      <c r="K74" s="323"/>
      <c r="L74" s="321"/>
      <c r="M74" s="20" t="s">
        <v>9</v>
      </c>
      <c r="N74" s="323"/>
      <c r="O74" s="321"/>
      <c r="P74" s="322" t="s">
        <v>9</v>
      </c>
      <c r="Q74" s="323"/>
      <c r="R74" s="321"/>
      <c r="S74" s="322" t="s">
        <v>9</v>
      </c>
      <c r="T74" s="323"/>
      <c r="U74" s="321"/>
      <c r="V74" s="324" t="s">
        <v>9</v>
      </c>
      <c r="W74" s="323"/>
      <c r="X74" s="321"/>
      <c r="Y74" s="364" t="s">
        <v>9</v>
      </c>
      <c r="Z74" s="323"/>
      <c r="AA74" s="321"/>
      <c r="AB74" s="364" t="s">
        <v>9</v>
      </c>
    </row>
    <row r="75" spans="1:29" x14ac:dyDescent="0.3">
      <c r="A75" s="365" t="s">
        <v>48</v>
      </c>
      <c r="B75" s="326"/>
      <c r="C75" s="327"/>
      <c r="D75" s="329"/>
      <c r="E75" s="326"/>
      <c r="F75" s="327"/>
      <c r="G75" s="329"/>
      <c r="H75" s="326"/>
      <c r="I75" s="327"/>
      <c r="J75" s="329"/>
      <c r="K75" s="326"/>
      <c r="L75" s="327"/>
      <c r="M75" s="329"/>
      <c r="N75" s="326"/>
      <c r="O75" s="327"/>
      <c r="P75" s="329"/>
      <c r="Q75" s="326"/>
      <c r="R75" s="327"/>
      <c r="S75" s="329"/>
      <c r="T75" s="326"/>
      <c r="U75" s="327"/>
      <c r="V75" s="329"/>
      <c r="W75" s="326"/>
      <c r="X75" s="327"/>
      <c r="Y75" s="329"/>
      <c r="Z75" s="326"/>
      <c r="AA75" s="327"/>
      <c r="AB75" s="329"/>
    </row>
    <row r="76" spans="1:29" x14ac:dyDescent="0.3">
      <c r="A76" s="366" t="s">
        <v>104</v>
      </c>
      <c r="B76" s="367">
        <v>1461.5920000000001</v>
      </c>
      <c r="C76" s="368">
        <v>41</v>
      </c>
      <c r="D76" s="357">
        <f>C76/B76</f>
        <v>2.8051604004400679E-2</v>
      </c>
      <c r="E76" s="367">
        <v>1509</v>
      </c>
      <c r="F76" s="368">
        <v>21</v>
      </c>
      <c r="G76" s="357">
        <f>F76/E76</f>
        <v>1.3916500994035786E-2</v>
      </c>
      <c r="H76" s="367">
        <v>1931</v>
      </c>
      <c r="I76" s="368">
        <v>14</v>
      </c>
      <c r="J76" s="357">
        <f>I76/H76</f>
        <v>7.2501294665976174E-3</v>
      </c>
      <c r="K76" s="367">
        <v>2235.701</v>
      </c>
      <c r="L76" s="368">
        <v>0</v>
      </c>
      <c r="M76" s="356">
        <f>L76/K76</f>
        <v>0</v>
      </c>
      <c r="N76" s="367">
        <v>2720.6790000000001</v>
      </c>
      <c r="O76" s="368">
        <v>0</v>
      </c>
      <c r="P76" s="356">
        <f>O76/N76</f>
        <v>0</v>
      </c>
      <c r="Q76" s="367">
        <v>2663.1619999999998</v>
      </c>
      <c r="R76" s="368">
        <v>172.905</v>
      </c>
      <c r="S76" s="357">
        <f>R76/Q76</f>
        <v>6.492470228998462E-2</v>
      </c>
      <c r="T76" s="367">
        <v>2462.6089999999999</v>
      </c>
      <c r="U76" s="368">
        <v>154.5</v>
      </c>
      <c r="V76" s="357">
        <f>U76/T76</f>
        <v>6.2738339703948126E-2</v>
      </c>
      <c r="W76" s="354">
        <v>2351.5889999999999</v>
      </c>
      <c r="X76" s="355">
        <v>113.944</v>
      </c>
      <c r="Y76" s="357">
        <f>X76/W76</f>
        <v>4.845404532849916E-2</v>
      </c>
      <c r="Z76" s="354">
        <v>2353.38</v>
      </c>
      <c r="AA76" s="355">
        <v>129.732</v>
      </c>
      <c r="AB76" s="357">
        <f>AA76/Z76</f>
        <v>5.5125819034750015E-2</v>
      </c>
      <c r="AC76" s="418"/>
    </row>
    <row r="77" spans="1:29" x14ac:dyDescent="0.3">
      <c r="A77" s="358" t="s">
        <v>49</v>
      </c>
      <c r="B77" s="339"/>
      <c r="C77" s="340"/>
      <c r="D77" s="342"/>
      <c r="E77" s="339"/>
      <c r="F77" s="340"/>
      <c r="G77" s="342"/>
      <c r="H77" s="339"/>
      <c r="I77" s="340"/>
      <c r="J77" s="341"/>
      <c r="K77" s="339"/>
      <c r="L77" s="340"/>
      <c r="M77" s="341"/>
      <c r="N77" s="339"/>
      <c r="O77" s="340"/>
      <c r="P77" s="341"/>
      <c r="Q77" s="339"/>
      <c r="R77" s="340"/>
      <c r="S77" s="341"/>
      <c r="T77" s="339"/>
      <c r="U77" s="340"/>
      <c r="V77" s="342"/>
      <c r="W77" s="339"/>
      <c r="X77" s="340"/>
      <c r="Y77" s="342"/>
      <c r="Z77" s="339"/>
      <c r="AA77" s="340"/>
      <c r="AB77" s="342"/>
    </row>
    <row r="78" spans="1:29" x14ac:dyDescent="0.3">
      <c r="A78" s="363" t="s">
        <v>51</v>
      </c>
      <c r="B78" s="7">
        <v>14320.521000000001</v>
      </c>
      <c r="C78" s="5">
        <v>5147</v>
      </c>
      <c r="D78" s="6">
        <f>C78/B78</f>
        <v>0.35941429784572781</v>
      </c>
      <c r="E78" s="7">
        <v>12978</v>
      </c>
      <c r="F78" s="5">
        <v>4883</v>
      </c>
      <c r="G78" s="6">
        <f>F78/E78</f>
        <v>0.3762521189705656</v>
      </c>
      <c r="H78" s="7">
        <v>14384</v>
      </c>
      <c r="I78" s="5">
        <v>5355</v>
      </c>
      <c r="J78" s="6">
        <f>I78/H78</f>
        <v>0.37228865406006673</v>
      </c>
      <c r="K78" s="7">
        <v>14420.52</v>
      </c>
      <c r="L78" s="5">
        <v>3462.96</v>
      </c>
      <c r="M78" s="6">
        <f>L78/K78</f>
        <v>0.24014113221991995</v>
      </c>
      <c r="N78" s="7">
        <v>15200.429</v>
      </c>
      <c r="O78" s="5">
        <v>3869.1469999999999</v>
      </c>
      <c r="P78" s="6">
        <f>O78/N78</f>
        <v>0.25454196062492707</v>
      </c>
      <c r="Q78" s="7">
        <v>16875.557000000001</v>
      </c>
      <c r="R78" s="5">
        <v>5510.8019999999997</v>
      </c>
      <c r="S78" s="6">
        <f>R78/Q78</f>
        <v>0.32655526570174837</v>
      </c>
      <c r="T78" s="7">
        <v>16336.183000000001</v>
      </c>
      <c r="U78" s="5">
        <v>5318.4459999999999</v>
      </c>
      <c r="V78" s="8">
        <f>U78/T78</f>
        <v>0.32556234219462404</v>
      </c>
      <c r="W78" s="7">
        <v>17342.185000000001</v>
      </c>
      <c r="X78" s="5">
        <v>9743.9110000000001</v>
      </c>
      <c r="Y78" s="8">
        <f t="shared" ref="Y78:Y85" si="15">X78/W78</f>
        <v>0.56186178385249608</v>
      </c>
      <c r="Z78" s="7">
        <v>17775.401000000002</v>
      </c>
      <c r="AA78" s="5">
        <v>10423.791999999999</v>
      </c>
      <c r="AB78" s="8">
        <f t="shared" ref="AB78:AB85" si="16">AA78/Z78</f>
        <v>0.58641670024771864</v>
      </c>
      <c r="AC78" s="418"/>
    </row>
    <row r="79" spans="1:29" x14ac:dyDescent="0.3">
      <c r="A79" s="363" t="s">
        <v>52</v>
      </c>
      <c r="B79" s="7">
        <v>7903.1149999999998</v>
      </c>
      <c r="C79" s="5">
        <v>1197.0776920000001</v>
      </c>
      <c r="D79" s="6">
        <f>C79/B79</f>
        <v>0.1514690969320325</v>
      </c>
      <c r="E79" s="7">
        <v>8067</v>
      </c>
      <c r="F79" s="5">
        <v>805.37199999999996</v>
      </c>
      <c r="G79" s="6">
        <f>F79/E79</f>
        <v>9.9835378703359359E-2</v>
      </c>
      <c r="H79" s="7">
        <v>9380</v>
      </c>
      <c r="I79" s="5">
        <v>153</v>
      </c>
      <c r="J79" s="6">
        <f>I79/H79</f>
        <v>1.6311300639658848E-2</v>
      </c>
      <c r="K79" s="7">
        <v>8707.3539999999994</v>
      </c>
      <c r="L79" s="5">
        <v>605.74099999999999</v>
      </c>
      <c r="M79" s="6">
        <f>L79/K79</f>
        <v>6.9566598532688581E-2</v>
      </c>
      <c r="N79" s="7">
        <v>8947.0750000000007</v>
      </c>
      <c r="O79" s="5">
        <v>694.15800000000002</v>
      </c>
      <c r="P79" s="6">
        <f>O79/N79</f>
        <v>7.7584909034516869E-2</v>
      </c>
      <c r="Q79" s="7"/>
      <c r="R79" s="5"/>
      <c r="S79" s="6" t="s">
        <v>9</v>
      </c>
      <c r="T79" s="7"/>
      <c r="U79" s="5"/>
      <c r="V79" s="8" t="s">
        <v>9</v>
      </c>
      <c r="W79" s="7">
        <v>11494.921</v>
      </c>
      <c r="X79" s="5">
        <v>1028.8430000000001</v>
      </c>
      <c r="Y79" s="8">
        <f t="shared" si="15"/>
        <v>8.9504138392947644E-2</v>
      </c>
      <c r="Z79" s="7">
        <v>9195.4259999999995</v>
      </c>
      <c r="AA79" s="5">
        <v>1004.4160000000001</v>
      </c>
      <c r="AB79" s="8">
        <f t="shared" si="16"/>
        <v>0.10922995845978208</v>
      </c>
    </row>
    <row r="80" spans="1:29" x14ac:dyDescent="0.3">
      <c r="A80" s="363" t="s">
        <v>53</v>
      </c>
      <c r="B80" s="7">
        <v>2244.518</v>
      </c>
      <c r="C80" s="5">
        <v>130</v>
      </c>
      <c r="D80" s="6">
        <f>C80/B80</f>
        <v>5.7918893945158825E-2</v>
      </c>
      <c r="E80" s="7">
        <v>2303</v>
      </c>
      <c r="F80" s="5">
        <v>824</v>
      </c>
      <c r="G80" s="6">
        <f>F80/E80</f>
        <v>0.35779418150238818</v>
      </c>
      <c r="H80" s="7">
        <v>2716</v>
      </c>
      <c r="I80" s="5">
        <v>822</v>
      </c>
      <c r="J80" s="6">
        <f>I80/H80</f>
        <v>0.30265095729013253</v>
      </c>
      <c r="K80" s="7">
        <v>3053.1770000000001</v>
      </c>
      <c r="L80" s="5">
        <v>1157.682</v>
      </c>
      <c r="M80" s="6">
        <f>L80/K80</f>
        <v>0.37917290743379761</v>
      </c>
      <c r="N80" s="7">
        <v>3148.8270000000002</v>
      </c>
      <c r="O80" s="5">
        <v>1043.809</v>
      </c>
      <c r="P80" s="6">
        <f>O80/N80</f>
        <v>0.33149137758282682</v>
      </c>
      <c r="Q80" s="7">
        <v>5047.0969999999998</v>
      </c>
      <c r="R80" s="5">
        <v>2330.9070000000002</v>
      </c>
      <c r="S80" s="6">
        <f>R80/Q80</f>
        <v>0.46183122694095247</v>
      </c>
      <c r="T80" s="7">
        <v>3950.75</v>
      </c>
      <c r="U80" s="5">
        <v>2520.672</v>
      </c>
      <c r="V80" s="8">
        <f>U80/T80</f>
        <v>0.63802366639245711</v>
      </c>
      <c r="W80" s="7">
        <v>3970.1030000000001</v>
      </c>
      <c r="X80" s="5">
        <v>1253.4269999999999</v>
      </c>
      <c r="Y80" s="8">
        <f t="shared" si="15"/>
        <v>0.3157164940053192</v>
      </c>
      <c r="Z80" s="7">
        <v>4069.279</v>
      </c>
      <c r="AA80" s="5">
        <v>2405.1010000000001</v>
      </c>
      <c r="AB80" s="8">
        <f t="shared" si="16"/>
        <v>0.5910386090508909</v>
      </c>
      <c r="AC80" s="418"/>
    </row>
    <row r="81" spans="1:32" x14ac:dyDescent="0.3">
      <c r="A81" s="369" t="s">
        <v>275</v>
      </c>
      <c r="B81" s="7">
        <v>2157.627</v>
      </c>
      <c r="C81" s="5">
        <v>0</v>
      </c>
      <c r="D81" s="15">
        <f>C81/B81</f>
        <v>0</v>
      </c>
      <c r="E81" s="7">
        <v>2214</v>
      </c>
      <c r="F81" s="5">
        <v>0</v>
      </c>
      <c r="G81" s="15">
        <f>F81/E81</f>
        <v>0</v>
      </c>
      <c r="H81" s="7">
        <v>2573</v>
      </c>
      <c r="I81" s="5">
        <v>0</v>
      </c>
      <c r="J81" s="15">
        <f>I81/H81</f>
        <v>0</v>
      </c>
      <c r="K81" s="7">
        <v>2661.335</v>
      </c>
      <c r="L81" s="5">
        <v>0</v>
      </c>
      <c r="M81" s="15">
        <f>L81/K81</f>
        <v>0</v>
      </c>
      <c r="N81" s="7">
        <v>2914.7779999999998</v>
      </c>
      <c r="O81" s="5">
        <v>0</v>
      </c>
      <c r="P81" s="15">
        <f>O81/N81</f>
        <v>0</v>
      </c>
      <c r="Q81" s="7">
        <f>3268.603+506.559</f>
        <v>3775.1620000000003</v>
      </c>
      <c r="R81" s="5">
        <v>0</v>
      </c>
      <c r="S81" s="15">
        <f>R81/Q81</f>
        <v>0</v>
      </c>
      <c r="T81" s="7">
        <f>3950.75+540.296</f>
        <v>4491.0460000000003</v>
      </c>
      <c r="U81" s="5">
        <v>0</v>
      </c>
      <c r="V81" s="19">
        <f>U81/T81</f>
        <v>0</v>
      </c>
      <c r="W81" s="7">
        <v>3352.4490000000001</v>
      </c>
      <c r="X81" s="5">
        <v>0</v>
      </c>
      <c r="Y81" s="19">
        <f t="shared" si="15"/>
        <v>0</v>
      </c>
      <c r="Z81" s="7">
        <v>3436.1950000000002</v>
      </c>
      <c r="AA81" s="5">
        <v>0</v>
      </c>
      <c r="AB81" s="19">
        <f t="shared" si="16"/>
        <v>0</v>
      </c>
      <c r="AC81" s="418"/>
    </row>
    <row r="82" spans="1:32" ht="28.8" x14ac:dyDescent="0.3">
      <c r="A82" s="363" t="s">
        <v>50</v>
      </c>
      <c r="B82" s="7">
        <v>776.73900000000003</v>
      </c>
      <c r="C82" s="5">
        <v>0</v>
      </c>
      <c r="D82" s="15">
        <f>C82/B82</f>
        <v>0</v>
      </c>
      <c r="E82" s="7">
        <v>360</v>
      </c>
      <c r="F82" s="5">
        <v>0</v>
      </c>
      <c r="G82" s="15">
        <f>F82/E82</f>
        <v>0</v>
      </c>
      <c r="H82" s="7">
        <v>164</v>
      </c>
      <c r="I82" s="5">
        <v>0</v>
      </c>
      <c r="J82" s="15">
        <f>I82/H82</f>
        <v>0</v>
      </c>
      <c r="K82" s="7">
        <v>154.5</v>
      </c>
      <c r="L82" s="5">
        <v>0</v>
      </c>
      <c r="M82" s="15">
        <f>L82/K82</f>
        <v>0</v>
      </c>
      <c r="N82" s="7">
        <v>148.19999999999999</v>
      </c>
      <c r="O82" s="5">
        <v>0</v>
      </c>
      <c r="P82" s="15">
        <f>O82/N82</f>
        <v>0</v>
      </c>
      <c r="Q82" s="7">
        <v>165.18299999999999</v>
      </c>
      <c r="R82" s="5">
        <v>0</v>
      </c>
      <c r="S82" s="15">
        <f>R82/Q82</f>
        <v>0</v>
      </c>
      <c r="T82" s="7">
        <v>170.13800000000001</v>
      </c>
      <c r="U82" s="5">
        <v>0</v>
      </c>
      <c r="V82" s="19">
        <f>U82/T82</f>
        <v>0</v>
      </c>
      <c r="W82" s="7">
        <v>150.19499999999999</v>
      </c>
      <c r="X82" s="5">
        <v>0</v>
      </c>
      <c r="Y82" s="19">
        <f t="shared" si="15"/>
        <v>0</v>
      </c>
      <c r="Z82" s="7">
        <v>178.922</v>
      </c>
      <c r="AA82" s="5">
        <v>0</v>
      </c>
      <c r="AB82" s="19">
        <f t="shared" si="16"/>
        <v>0</v>
      </c>
      <c r="AC82" s="418"/>
    </row>
    <row r="83" spans="1:32" x14ac:dyDescent="0.3">
      <c r="A83" s="363" t="s">
        <v>276</v>
      </c>
      <c r="B83" s="7"/>
      <c r="C83" s="5"/>
      <c r="D83" s="20"/>
      <c r="E83" s="7"/>
      <c r="F83" s="5"/>
      <c r="G83" s="20"/>
      <c r="H83" s="7"/>
      <c r="I83" s="5"/>
      <c r="J83" s="20"/>
      <c r="K83" s="7"/>
      <c r="L83" s="5"/>
      <c r="M83" s="20"/>
      <c r="N83" s="7"/>
      <c r="O83" s="5"/>
      <c r="P83" s="20"/>
      <c r="Q83" s="7"/>
      <c r="R83" s="5"/>
      <c r="S83" s="15"/>
      <c r="T83" s="7"/>
      <c r="U83" s="5"/>
      <c r="V83" s="8"/>
      <c r="W83" s="7">
        <v>554.34400000000005</v>
      </c>
      <c r="X83" s="5">
        <v>0</v>
      </c>
      <c r="Y83" s="19">
        <f t="shared" si="15"/>
        <v>0</v>
      </c>
      <c r="Z83" s="7">
        <v>568.19200000000001</v>
      </c>
      <c r="AA83" s="5">
        <v>0</v>
      </c>
      <c r="AB83" s="19">
        <f t="shared" si="16"/>
        <v>0</v>
      </c>
      <c r="AC83" s="418"/>
    </row>
    <row r="84" spans="1:32" x14ac:dyDescent="0.3">
      <c r="A84" s="363" t="s">
        <v>277</v>
      </c>
      <c r="B84" s="7" t="s">
        <v>9</v>
      </c>
      <c r="C84" s="5" t="s">
        <v>9</v>
      </c>
      <c r="D84" s="20" t="s">
        <v>9</v>
      </c>
      <c r="E84" s="7" t="s">
        <v>9</v>
      </c>
      <c r="F84" s="5" t="s">
        <v>9</v>
      </c>
      <c r="G84" s="20" t="s">
        <v>9</v>
      </c>
      <c r="H84" s="7" t="s">
        <v>9</v>
      </c>
      <c r="I84" s="5" t="s">
        <v>9</v>
      </c>
      <c r="J84" s="20" t="s">
        <v>9</v>
      </c>
      <c r="K84" s="7" t="s">
        <v>9</v>
      </c>
      <c r="L84" s="5" t="s">
        <v>9</v>
      </c>
      <c r="M84" s="20" t="s">
        <v>9</v>
      </c>
      <c r="N84" s="7" t="s">
        <v>9</v>
      </c>
      <c r="O84" s="5" t="s">
        <v>9</v>
      </c>
      <c r="P84" s="20" t="s">
        <v>9</v>
      </c>
      <c r="Q84" s="7">
        <v>75.197000000000003</v>
      </c>
      <c r="R84" s="5">
        <v>0</v>
      </c>
      <c r="S84" s="15">
        <f>R84/Q84</f>
        <v>0</v>
      </c>
      <c r="T84" s="7">
        <v>85.278000000000006</v>
      </c>
      <c r="U84" s="5">
        <v>30</v>
      </c>
      <c r="V84" s="8">
        <f>U84/T84</f>
        <v>0.35179061422641239</v>
      </c>
      <c r="W84" s="7">
        <v>97.847999999999999</v>
      </c>
      <c r="X84" s="5">
        <v>97.847999999999999</v>
      </c>
      <c r="Y84" s="19">
        <f t="shared" si="15"/>
        <v>1</v>
      </c>
      <c r="Z84" s="7">
        <v>95</v>
      </c>
      <c r="AA84" s="5">
        <v>81</v>
      </c>
      <c r="AB84" s="19">
        <f t="shared" si="16"/>
        <v>0.85263157894736841</v>
      </c>
      <c r="AC84" s="418"/>
    </row>
    <row r="85" spans="1:32" x14ac:dyDescent="0.3">
      <c r="A85" s="363" t="s">
        <v>278</v>
      </c>
      <c r="B85" s="7" t="s">
        <v>9</v>
      </c>
      <c r="C85" s="5" t="s">
        <v>9</v>
      </c>
      <c r="D85" s="6" t="s">
        <v>9</v>
      </c>
      <c r="E85" s="7" t="s">
        <v>9</v>
      </c>
      <c r="F85" s="5" t="s">
        <v>9</v>
      </c>
      <c r="G85" s="6" t="s">
        <v>9</v>
      </c>
      <c r="H85" s="7" t="s">
        <v>9</v>
      </c>
      <c r="I85" s="5" t="s">
        <v>9</v>
      </c>
      <c r="J85" s="6" t="s">
        <v>9</v>
      </c>
      <c r="K85" s="7">
        <v>696.31299999999999</v>
      </c>
      <c r="L85" s="5">
        <v>350.19200000000001</v>
      </c>
      <c r="M85" s="6">
        <f>L85/K85</f>
        <v>0.50292325434107943</v>
      </c>
      <c r="N85" s="7">
        <v>673.202</v>
      </c>
      <c r="O85" s="5">
        <v>248.59800000000001</v>
      </c>
      <c r="P85" s="6">
        <f>O85/N85</f>
        <v>0.36927697778675644</v>
      </c>
      <c r="Q85" s="7">
        <v>758.28399999999999</v>
      </c>
      <c r="R85" s="5">
        <v>758.28399999999999</v>
      </c>
      <c r="S85" s="15">
        <f>R85/Q85</f>
        <v>1</v>
      </c>
      <c r="T85" s="7">
        <v>945.63</v>
      </c>
      <c r="U85" s="5">
        <v>873.11</v>
      </c>
      <c r="V85" s="8">
        <f>U85/T85</f>
        <v>0.9233103856688134</v>
      </c>
      <c r="W85" s="7">
        <v>918.21600000000001</v>
      </c>
      <c r="X85" s="5">
        <v>886.68700000000001</v>
      </c>
      <c r="Y85" s="8">
        <f t="shared" si="15"/>
        <v>0.96566276344563806</v>
      </c>
      <c r="Z85" s="7">
        <v>994.45299999999997</v>
      </c>
      <c r="AA85" s="5">
        <v>894.75</v>
      </c>
      <c r="AB85" s="8">
        <f t="shared" si="16"/>
        <v>0.89974086256464614</v>
      </c>
    </row>
    <row r="86" spans="1:32" x14ac:dyDescent="0.3">
      <c r="A86" s="363" t="s">
        <v>279</v>
      </c>
      <c r="B86" s="7">
        <v>284.07499999999999</v>
      </c>
      <c r="C86" s="5">
        <v>87</v>
      </c>
      <c r="D86" s="6">
        <f>C86/B86</f>
        <v>0.30625715040042245</v>
      </c>
      <c r="E86" s="7">
        <v>273</v>
      </c>
      <c r="F86" s="5">
        <v>0</v>
      </c>
      <c r="G86" s="15">
        <f>F86/E86</f>
        <v>0</v>
      </c>
      <c r="H86" s="7" t="s">
        <v>9</v>
      </c>
      <c r="I86" s="5" t="s">
        <v>9</v>
      </c>
      <c r="J86" s="6" t="s">
        <v>9</v>
      </c>
      <c r="K86" s="7" t="s">
        <v>9</v>
      </c>
      <c r="L86" s="5" t="s">
        <v>9</v>
      </c>
      <c r="M86" s="6" t="s">
        <v>9</v>
      </c>
      <c r="N86" s="7" t="s">
        <v>9</v>
      </c>
      <c r="O86" s="5" t="s">
        <v>9</v>
      </c>
      <c r="P86" s="6" t="s">
        <v>9</v>
      </c>
      <c r="Q86" s="7"/>
      <c r="R86" s="5"/>
      <c r="S86" s="6" t="s">
        <v>9</v>
      </c>
      <c r="T86" s="7"/>
      <c r="U86" s="5"/>
      <c r="V86" s="8" t="s">
        <v>9</v>
      </c>
      <c r="W86" s="7"/>
      <c r="X86" s="5"/>
      <c r="Y86" s="8" t="s">
        <v>9</v>
      </c>
      <c r="Z86" s="7"/>
      <c r="AA86" s="5"/>
      <c r="AB86" s="8" t="s">
        <v>9</v>
      </c>
    </row>
    <row r="87" spans="1:32" x14ac:dyDescent="0.3">
      <c r="A87" s="363" t="s">
        <v>280</v>
      </c>
      <c r="B87" s="7">
        <v>327.46100000000001</v>
      </c>
      <c r="C87" s="5">
        <v>0</v>
      </c>
      <c r="D87" s="15">
        <f>C87/B87</f>
        <v>0</v>
      </c>
      <c r="E87" s="7">
        <v>336</v>
      </c>
      <c r="F87" s="5">
        <v>112</v>
      </c>
      <c r="G87" s="6">
        <f>F87/E87</f>
        <v>0.33333333333333331</v>
      </c>
      <c r="H87" s="7" t="s">
        <v>9</v>
      </c>
      <c r="I87" s="5" t="s">
        <v>9</v>
      </c>
      <c r="J87" s="6" t="s">
        <v>9</v>
      </c>
      <c r="K87" s="7" t="s">
        <v>9</v>
      </c>
      <c r="L87" s="5" t="s">
        <v>9</v>
      </c>
      <c r="M87" s="6" t="s">
        <v>9</v>
      </c>
      <c r="N87" s="7" t="s">
        <v>9</v>
      </c>
      <c r="O87" s="5" t="s">
        <v>9</v>
      </c>
      <c r="P87" s="6" t="s">
        <v>9</v>
      </c>
      <c r="Q87" s="7"/>
      <c r="R87" s="5"/>
      <c r="S87" s="6" t="s">
        <v>9</v>
      </c>
      <c r="T87" s="7"/>
      <c r="U87" s="5"/>
      <c r="V87" s="8" t="s">
        <v>9</v>
      </c>
      <c r="W87" s="7"/>
      <c r="X87" s="5"/>
      <c r="Y87" s="8" t="s">
        <v>9</v>
      </c>
      <c r="Z87" s="7"/>
      <c r="AA87" s="5"/>
      <c r="AB87" s="8" t="s">
        <v>9</v>
      </c>
    </row>
    <row r="88" spans="1:32" x14ac:dyDescent="0.3">
      <c r="A88" s="346" t="s">
        <v>54</v>
      </c>
      <c r="B88" s="323" t="s">
        <v>9</v>
      </c>
      <c r="C88" s="321" t="s">
        <v>9</v>
      </c>
      <c r="D88" s="322" t="s">
        <v>9</v>
      </c>
      <c r="E88" s="323">
        <v>702</v>
      </c>
      <c r="F88" s="321">
        <v>0</v>
      </c>
      <c r="G88" s="353">
        <f>F88/E88</f>
        <v>0</v>
      </c>
      <c r="H88" s="323">
        <v>757</v>
      </c>
      <c r="I88" s="321">
        <v>0</v>
      </c>
      <c r="J88" s="353">
        <f>I88/H88</f>
        <v>0</v>
      </c>
      <c r="K88" s="323">
        <v>721</v>
      </c>
      <c r="L88" s="321">
        <v>0</v>
      </c>
      <c r="M88" s="353">
        <f>L88/K88</f>
        <v>0</v>
      </c>
      <c r="N88" s="323">
        <v>742.63</v>
      </c>
      <c r="O88" s="321">
        <v>0</v>
      </c>
      <c r="P88" s="353">
        <f>O88/N88</f>
        <v>0</v>
      </c>
      <c r="Q88" s="323"/>
      <c r="R88" s="321"/>
      <c r="S88" s="322" t="s">
        <v>9</v>
      </c>
      <c r="T88" s="323"/>
      <c r="U88" s="321"/>
      <c r="V88" s="324" t="s">
        <v>9</v>
      </c>
      <c r="W88" s="323"/>
      <c r="X88" s="321"/>
      <c r="Y88" s="324" t="s">
        <v>9</v>
      </c>
      <c r="Z88" s="323"/>
      <c r="AA88" s="321"/>
      <c r="AB88" s="324" t="s">
        <v>9</v>
      </c>
    </row>
    <row r="89" spans="1:32" x14ac:dyDescent="0.3">
      <c r="A89" s="325" t="s">
        <v>55</v>
      </c>
      <c r="B89" s="326"/>
      <c r="C89" s="327"/>
      <c r="D89" s="328"/>
      <c r="E89" s="326"/>
      <c r="F89" s="327"/>
      <c r="G89" s="328"/>
      <c r="H89" s="326"/>
      <c r="I89" s="327"/>
      <c r="J89" s="328"/>
      <c r="K89" s="326"/>
      <c r="L89" s="327"/>
      <c r="M89" s="328"/>
      <c r="N89" s="326"/>
      <c r="O89" s="327"/>
      <c r="P89" s="328"/>
      <c r="Q89" s="326"/>
      <c r="R89" s="327"/>
      <c r="S89" s="328"/>
      <c r="T89" s="326"/>
      <c r="U89" s="327"/>
      <c r="V89" s="329"/>
      <c r="W89" s="326"/>
      <c r="X89" s="327"/>
      <c r="Y89" s="329"/>
      <c r="Z89" s="326"/>
      <c r="AA89" s="327"/>
      <c r="AB89" s="329"/>
    </row>
    <row r="90" spans="1:32" x14ac:dyDescent="0.3">
      <c r="A90" s="352" t="s">
        <v>108</v>
      </c>
      <c r="B90" s="11" t="s">
        <v>9</v>
      </c>
      <c r="C90" s="9" t="s">
        <v>9</v>
      </c>
      <c r="D90" s="14" t="s">
        <v>9</v>
      </c>
      <c r="E90" s="11" t="s">
        <v>9</v>
      </c>
      <c r="F90" s="9" t="s">
        <v>9</v>
      </c>
      <c r="G90" s="14" t="s">
        <v>9</v>
      </c>
      <c r="H90" s="11" t="s">
        <v>9</v>
      </c>
      <c r="I90" s="9" t="s">
        <v>9</v>
      </c>
      <c r="J90" s="14" t="s">
        <v>9</v>
      </c>
      <c r="K90" s="11" t="s">
        <v>9</v>
      </c>
      <c r="L90" s="9" t="s">
        <v>9</v>
      </c>
      <c r="M90" s="14" t="s">
        <v>9</v>
      </c>
      <c r="N90" s="11" t="s">
        <v>9</v>
      </c>
      <c r="O90" s="9" t="s">
        <v>9</v>
      </c>
      <c r="P90" s="14" t="s">
        <v>9</v>
      </c>
      <c r="Q90" s="11">
        <v>31886.080000000002</v>
      </c>
      <c r="R90" s="9">
        <v>43.52</v>
      </c>
      <c r="S90" s="10">
        <f>R90/Q90</f>
        <v>1.3648588976757257E-3</v>
      </c>
      <c r="T90" s="11">
        <v>36756.767</v>
      </c>
      <c r="U90" s="9">
        <v>23.254999999999999</v>
      </c>
      <c r="V90" s="17">
        <f>U90/T90</f>
        <v>6.3267261780667488E-4</v>
      </c>
      <c r="W90" s="11">
        <v>36815.582999999999</v>
      </c>
      <c r="X90" s="9">
        <v>75.576999999999998</v>
      </c>
      <c r="Y90" s="17">
        <f>X90/W90</f>
        <v>2.0528535430228011E-3</v>
      </c>
      <c r="Z90" s="11">
        <v>36024.883000000002</v>
      </c>
      <c r="AA90" s="9">
        <v>90.537000000000006</v>
      </c>
      <c r="AB90" s="17">
        <f>AA90/Z90</f>
        <v>2.5131795709093627E-3</v>
      </c>
      <c r="AC90" s="418"/>
    </row>
    <row r="91" spans="1:32" x14ac:dyDescent="0.3">
      <c r="A91" s="419" t="s">
        <v>297</v>
      </c>
      <c r="B91" s="11">
        <v>374.94</v>
      </c>
      <c r="C91" s="9">
        <v>374.94</v>
      </c>
      <c r="D91" s="12">
        <f>C91/B91</f>
        <v>1</v>
      </c>
      <c r="E91" s="11">
        <v>385</v>
      </c>
      <c r="F91" s="9">
        <v>385</v>
      </c>
      <c r="G91" s="12">
        <f>F91/E91</f>
        <v>1</v>
      </c>
      <c r="H91" s="11">
        <v>460</v>
      </c>
      <c r="I91" s="9">
        <v>460</v>
      </c>
      <c r="J91" s="12">
        <f>I91/H91</f>
        <v>1</v>
      </c>
      <c r="K91" s="11">
        <v>473.69499999999999</v>
      </c>
      <c r="L91" s="9">
        <v>473.69499999999999</v>
      </c>
      <c r="M91" s="12">
        <f>L91/K91</f>
        <v>1</v>
      </c>
      <c r="N91" s="11">
        <v>487.90600000000001</v>
      </c>
      <c r="O91" s="9">
        <v>487.90600000000001</v>
      </c>
      <c r="P91" s="12">
        <f>O91/N91</f>
        <v>1</v>
      </c>
      <c r="Q91" s="11">
        <v>506.44600000000003</v>
      </c>
      <c r="R91" s="9">
        <v>506.44600000000003</v>
      </c>
      <c r="S91" s="12">
        <f>R91/Q91</f>
        <v>1</v>
      </c>
      <c r="T91" s="11">
        <v>521.63900000000001</v>
      </c>
      <c r="U91" s="9">
        <v>521.63900000000001</v>
      </c>
      <c r="V91" s="18">
        <f>U91/T91</f>
        <v>1</v>
      </c>
      <c r="W91" s="11">
        <v>532.202</v>
      </c>
      <c r="X91" s="9">
        <v>400.16399999999999</v>
      </c>
      <c r="Y91" s="18">
        <f>X91/W91</f>
        <v>0.75190247312110814</v>
      </c>
      <c r="Z91" s="11">
        <v>547.57100000000003</v>
      </c>
      <c r="AA91" s="9">
        <v>449.28399999999999</v>
      </c>
      <c r="AB91" s="18">
        <f>AA91/Z91</f>
        <v>0.82050364245002017</v>
      </c>
      <c r="AC91" s="418"/>
    </row>
    <row r="92" spans="1:32" x14ac:dyDescent="0.3">
      <c r="A92" s="352" t="s">
        <v>289</v>
      </c>
      <c r="B92" s="11"/>
      <c r="C92" s="9"/>
      <c r="D92" s="10"/>
      <c r="E92" s="11"/>
      <c r="F92" s="9"/>
      <c r="G92" s="10"/>
      <c r="H92" s="11"/>
      <c r="I92" s="9"/>
      <c r="J92" s="10"/>
      <c r="K92" s="11"/>
      <c r="L92" s="9"/>
      <c r="M92" s="10"/>
      <c r="N92" s="11"/>
      <c r="O92" s="9"/>
      <c r="P92" s="10"/>
      <c r="Q92" s="11"/>
      <c r="R92" s="9"/>
      <c r="S92" s="12"/>
      <c r="T92" s="11"/>
      <c r="U92" s="9"/>
      <c r="V92" s="18"/>
      <c r="W92" s="11">
        <v>345174.54399999999</v>
      </c>
      <c r="X92" s="9">
        <v>23.369</v>
      </c>
      <c r="Y92" s="370">
        <f>X92/W92</f>
        <v>6.7701979784465225E-5</v>
      </c>
      <c r="Z92" s="11">
        <v>422701.03399999999</v>
      </c>
      <c r="AA92" s="9">
        <v>29.716999999999999</v>
      </c>
      <c r="AB92" s="370">
        <f>AA92/Z92</f>
        <v>7.0302643262519198E-5</v>
      </c>
      <c r="AC92" s="418"/>
    </row>
    <row r="93" spans="1:32" x14ac:dyDescent="0.3">
      <c r="A93" s="371" t="s">
        <v>290</v>
      </c>
      <c r="B93" s="367">
        <v>26915</v>
      </c>
      <c r="C93" s="368">
        <v>52</v>
      </c>
      <c r="D93" s="372">
        <f>C93/B93</f>
        <v>1.9320081738807356E-3</v>
      </c>
      <c r="E93" s="367">
        <v>40358</v>
      </c>
      <c r="F93" s="368">
        <v>143</v>
      </c>
      <c r="G93" s="372">
        <f>F93/E93</f>
        <v>3.543287576193072E-3</v>
      </c>
      <c r="H93" s="367">
        <v>48708</v>
      </c>
      <c r="I93" s="368">
        <v>216</v>
      </c>
      <c r="J93" s="372">
        <f>I93/H93</f>
        <v>4.434589800443459E-3</v>
      </c>
      <c r="K93" s="367">
        <v>54930.252</v>
      </c>
      <c r="L93" s="368">
        <v>0</v>
      </c>
      <c r="M93" s="373">
        <f>L93/K93</f>
        <v>0</v>
      </c>
      <c r="N93" s="367">
        <v>69668.445000000007</v>
      </c>
      <c r="O93" s="368">
        <v>0</v>
      </c>
      <c r="P93" s="373">
        <f>O93/N93</f>
        <v>0</v>
      </c>
      <c r="Q93" s="367"/>
      <c r="R93" s="368"/>
      <c r="S93" s="372"/>
      <c r="T93" s="367"/>
      <c r="U93" s="368"/>
      <c r="V93" s="374"/>
      <c r="W93" s="367"/>
      <c r="X93" s="368">
        <v>0</v>
      </c>
      <c r="Y93" s="375">
        <v>0</v>
      </c>
      <c r="Z93" s="367"/>
      <c r="AA93" s="368">
        <v>0</v>
      </c>
      <c r="AB93" s="375">
        <v>0</v>
      </c>
      <c r="AC93" s="418"/>
    </row>
    <row r="94" spans="1:32" x14ac:dyDescent="0.3">
      <c r="A94" s="376" t="s">
        <v>56</v>
      </c>
      <c r="B94" s="377"/>
      <c r="C94" s="378"/>
      <c r="D94" s="379"/>
      <c r="E94" s="377"/>
      <c r="F94" s="378"/>
      <c r="G94" s="379"/>
      <c r="H94" s="377"/>
      <c r="I94" s="378"/>
      <c r="J94" s="379"/>
      <c r="K94" s="377"/>
      <c r="L94" s="378"/>
      <c r="M94" s="379"/>
      <c r="N94" s="377"/>
      <c r="O94" s="378"/>
      <c r="P94" s="379"/>
      <c r="Q94" s="377"/>
      <c r="R94" s="378"/>
      <c r="S94" s="379"/>
      <c r="T94" s="377"/>
      <c r="U94" s="378"/>
      <c r="V94" s="380"/>
      <c r="W94" s="377"/>
      <c r="X94" s="378"/>
      <c r="Y94" s="380"/>
      <c r="Z94" s="377"/>
      <c r="AA94" s="378"/>
      <c r="AB94" s="380"/>
    </row>
    <row r="95" spans="1:32" x14ac:dyDescent="0.3">
      <c r="A95" s="381" t="s">
        <v>281</v>
      </c>
      <c r="B95" s="382">
        <v>11148.759</v>
      </c>
      <c r="C95" s="383">
        <v>37</v>
      </c>
      <c r="D95" s="384">
        <f>C95/B95</f>
        <v>3.3187550291471904E-3</v>
      </c>
      <c r="E95" s="382">
        <v>10876</v>
      </c>
      <c r="F95" s="383">
        <v>323</v>
      </c>
      <c r="G95" s="384">
        <f>F95/E95</f>
        <v>2.9698418536226553E-2</v>
      </c>
      <c r="H95" s="382">
        <v>12617</v>
      </c>
      <c r="I95" s="383">
        <v>377</v>
      </c>
      <c r="J95" s="384">
        <f>I95/H95</f>
        <v>2.9880320202900847E-2</v>
      </c>
      <c r="K95" s="382">
        <v>13299.870999999999</v>
      </c>
      <c r="L95" s="383">
        <v>0</v>
      </c>
      <c r="M95" s="385">
        <f>L95/K95</f>
        <v>0</v>
      </c>
      <c r="N95" s="382">
        <v>14827.281000000001</v>
      </c>
      <c r="O95" s="383">
        <v>46.252000000000002</v>
      </c>
      <c r="P95" s="384">
        <f>O95/N95</f>
        <v>3.1193851387857287E-3</v>
      </c>
      <c r="Q95" s="382">
        <v>16090.606</v>
      </c>
      <c r="R95" s="383">
        <v>1467.319</v>
      </c>
      <c r="S95" s="384">
        <f>R95/Q95</f>
        <v>9.1191034072924282E-2</v>
      </c>
      <c r="T95" s="382">
        <v>17266.89</v>
      </c>
      <c r="U95" s="383">
        <v>1016.8819999999999</v>
      </c>
      <c r="V95" s="386">
        <f>U95/T95</f>
        <v>5.8892018192042692E-2</v>
      </c>
      <c r="W95" s="382">
        <v>17173.006000000001</v>
      </c>
      <c r="X95" s="383">
        <v>1013.207</v>
      </c>
      <c r="Y95" s="386">
        <f>X95/W95</f>
        <v>5.8999979386253051E-2</v>
      </c>
      <c r="Z95" s="382">
        <v>17427.326000000001</v>
      </c>
      <c r="AA95" s="383">
        <v>1028.212</v>
      </c>
      <c r="AB95" s="386">
        <f>AA95/Z95</f>
        <v>5.8999986572810997E-2</v>
      </c>
      <c r="AD95" s="487"/>
      <c r="AE95" s="487"/>
      <c r="AF95" s="488"/>
    </row>
    <row r="96" spans="1:32" x14ac:dyDescent="0.3">
      <c r="A96" s="381" t="s">
        <v>282</v>
      </c>
      <c r="B96" s="382">
        <v>4251.1909999999998</v>
      </c>
      <c r="C96" s="383">
        <v>815</v>
      </c>
      <c r="D96" s="384">
        <f>C96/B96</f>
        <v>0.19171098169901093</v>
      </c>
      <c r="E96" s="382">
        <v>7827</v>
      </c>
      <c r="F96" s="383">
        <v>1984</v>
      </c>
      <c r="G96" s="384">
        <f>F96/E96</f>
        <v>0.25348153826498021</v>
      </c>
      <c r="H96" s="382">
        <v>5098</v>
      </c>
      <c r="I96" s="383">
        <v>1587</v>
      </c>
      <c r="J96" s="384">
        <f>I96/H96</f>
        <v>0.31129854845037269</v>
      </c>
      <c r="K96" s="382">
        <v>3900.085</v>
      </c>
      <c r="L96" s="383">
        <v>0</v>
      </c>
      <c r="M96" s="385">
        <f>L96/K96</f>
        <v>0</v>
      </c>
      <c r="N96" s="382">
        <v>4197.009</v>
      </c>
      <c r="O96" s="383">
        <v>0</v>
      </c>
      <c r="P96" s="385">
        <f>O96/N96</f>
        <v>0</v>
      </c>
      <c r="Q96" s="382">
        <v>4195.7470000000003</v>
      </c>
      <c r="R96" s="383">
        <v>1327.8240000000001</v>
      </c>
      <c r="S96" s="384">
        <f>R96/Q96</f>
        <v>0.31646903400038179</v>
      </c>
      <c r="T96" s="382">
        <v>4202.5959999999995</v>
      </c>
      <c r="U96" s="383">
        <v>1050.6600000000001</v>
      </c>
      <c r="V96" s="387">
        <f>U96/T96</f>
        <v>0.25000261742979818</v>
      </c>
      <c r="W96" s="382">
        <v>3963.5129999999999</v>
      </c>
      <c r="X96" s="383">
        <v>990.87800000000004</v>
      </c>
      <c r="Y96" s="387">
        <f>X96/W96</f>
        <v>0.24999993692464237</v>
      </c>
      <c r="Z96" s="382">
        <v>4039.7190000000001</v>
      </c>
      <c r="AA96" s="383">
        <v>1009.93</v>
      </c>
      <c r="AB96" s="387">
        <f>AA96/Z96</f>
        <v>0.25000006188549251</v>
      </c>
    </row>
    <row r="97" spans="1:29" x14ac:dyDescent="0.3">
      <c r="A97" s="381" t="s">
        <v>283</v>
      </c>
      <c r="B97" s="382">
        <v>5071.4610000000002</v>
      </c>
      <c r="C97" s="383">
        <v>1014</v>
      </c>
      <c r="D97" s="384">
        <f>C97/B97</f>
        <v>0.19994238346701276</v>
      </c>
      <c r="E97" s="382">
        <v>6999</v>
      </c>
      <c r="F97" s="383">
        <v>691</v>
      </c>
      <c r="G97" s="384">
        <f>F97/E97</f>
        <v>9.8728389769967131E-2</v>
      </c>
      <c r="H97" s="382">
        <v>6376</v>
      </c>
      <c r="I97" s="383">
        <v>629</v>
      </c>
      <c r="J97" s="384">
        <f>I97/H97</f>
        <v>9.8651191969887073E-2</v>
      </c>
      <c r="K97" s="382">
        <v>6894.2460000000001</v>
      </c>
      <c r="L97" s="383">
        <v>0</v>
      </c>
      <c r="M97" s="385">
        <f>L97/K97</f>
        <v>0</v>
      </c>
      <c r="N97" s="382">
        <v>7520.2780000000002</v>
      </c>
      <c r="O97" s="383">
        <v>0</v>
      </c>
      <c r="P97" s="385">
        <f>O97/N97</f>
        <v>0</v>
      </c>
      <c r="Q97" s="382">
        <v>5577.5969999999998</v>
      </c>
      <c r="R97" s="383">
        <v>2231.04</v>
      </c>
      <c r="S97" s="388">
        <f>R97/Q97</f>
        <v>0.40000021514641521</v>
      </c>
      <c r="T97" s="382">
        <v>5119.0720000000001</v>
      </c>
      <c r="U97" s="383">
        <v>2303.5880000000002</v>
      </c>
      <c r="V97" s="387">
        <f>U97/T97</f>
        <v>0.45000109394827814</v>
      </c>
      <c r="W97" s="382">
        <v>4611.3140000000003</v>
      </c>
      <c r="X97" s="383">
        <v>2075.0909999999999</v>
      </c>
      <c r="Y97" s="387">
        <f>X97/W97</f>
        <v>0.44999993494262153</v>
      </c>
      <c r="Z97" s="382">
        <v>4943.8819999999996</v>
      </c>
      <c r="AA97" s="383">
        <v>2224.7469999999998</v>
      </c>
      <c r="AB97" s="387">
        <f>AA97/Z97</f>
        <v>0.45000002022701996</v>
      </c>
    </row>
    <row r="98" spans="1:29" x14ac:dyDescent="0.3">
      <c r="A98" s="389" t="s">
        <v>236</v>
      </c>
      <c r="B98" s="390">
        <v>1913.4860000000001</v>
      </c>
      <c r="C98" s="391">
        <v>0</v>
      </c>
      <c r="D98" s="392">
        <f>C98/B98</f>
        <v>0</v>
      </c>
      <c r="E98" s="390">
        <v>3360</v>
      </c>
      <c r="F98" s="391">
        <v>0</v>
      </c>
      <c r="G98" s="392">
        <f>F98/E98</f>
        <v>0</v>
      </c>
      <c r="H98" s="390">
        <v>4098</v>
      </c>
      <c r="I98" s="391">
        <v>0</v>
      </c>
      <c r="J98" s="392">
        <f>I98/H98</f>
        <v>0</v>
      </c>
      <c r="K98" s="390">
        <v>4777.6580000000004</v>
      </c>
      <c r="L98" s="391">
        <v>0</v>
      </c>
      <c r="M98" s="392">
        <f>L98/K98</f>
        <v>0</v>
      </c>
      <c r="N98" s="390">
        <v>5358.4989999999998</v>
      </c>
      <c r="O98" s="391">
        <v>0</v>
      </c>
      <c r="P98" s="392">
        <f>O98/N98</f>
        <v>0</v>
      </c>
      <c r="Q98" s="390"/>
      <c r="R98" s="391"/>
      <c r="S98" s="393" t="s">
        <v>9</v>
      </c>
      <c r="T98" s="390"/>
      <c r="U98" s="391"/>
      <c r="V98" s="394" t="s">
        <v>9</v>
      </c>
      <c r="W98" s="390"/>
      <c r="X98" s="391"/>
      <c r="Y98" s="394" t="s">
        <v>9</v>
      </c>
      <c r="Z98" s="390"/>
      <c r="AA98" s="391"/>
      <c r="AB98" s="394" t="s">
        <v>9</v>
      </c>
    </row>
    <row r="99" spans="1:29" x14ac:dyDescent="0.3">
      <c r="A99" s="429" t="s">
        <v>295</v>
      </c>
      <c r="B99" s="430"/>
      <c r="C99" s="431"/>
      <c r="D99" s="432"/>
      <c r="E99" s="430"/>
      <c r="F99" s="431"/>
      <c r="G99" s="432"/>
      <c r="H99" s="430"/>
      <c r="I99" s="431"/>
      <c r="J99" s="432"/>
      <c r="K99" s="430"/>
      <c r="L99" s="431"/>
      <c r="M99" s="432"/>
      <c r="N99" s="430"/>
      <c r="O99" s="431"/>
      <c r="P99" s="432"/>
      <c r="Q99" s="430"/>
      <c r="R99" s="431"/>
      <c r="S99" s="433"/>
      <c r="T99" s="430"/>
      <c r="U99" s="431"/>
      <c r="V99" s="434"/>
      <c r="W99" s="430"/>
      <c r="X99" s="431"/>
      <c r="Y99" s="434"/>
      <c r="Z99" s="430"/>
      <c r="AA99" s="431"/>
      <c r="AB99" s="434"/>
    </row>
    <row r="100" spans="1:29" ht="28.8" x14ac:dyDescent="0.3">
      <c r="A100" s="435" t="s">
        <v>296</v>
      </c>
      <c r="B100" s="436"/>
      <c r="C100" s="437"/>
      <c r="D100" s="438"/>
      <c r="E100" s="436"/>
      <c r="F100" s="437"/>
      <c r="G100" s="438"/>
      <c r="H100" s="436"/>
      <c r="I100" s="437"/>
      <c r="J100" s="438"/>
      <c r="K100" s="436"/>
      <c r="L100" s="437"/>
      <c r="M100" s="438"/>
      <c r="N100" s="436"/>
      <c r="O100" s="437"/>
      <c r="P100" s="438"/>
      <c r="Q100" s="436"/>
      <c r="R100" s="437"/>
      <c r="S100" s="439"/>
      <c r="T100" s="436"/>
      <c r="U100" s="437"/>
      <c r="V100" s="440"/>
      <c r="W100" s="436">
        <v>10</v>
      </c>
      <c r="X100" s="437">
        <v>10</v>
      </c>
      <c r="Y100" s="375">
        <f>X100/W100</f>
        <v>1</v>
      </c>
      <c r="Z100" s="436">
        <v>10</v>
      </c>
      <c r="AA100" s="437">
        <v>6.298</v>
      </c>
      <c r="AB100" s="374">
        <f>AA100/Z100</f>
        <v>0.62980000000000003</v>
      </c>
      <c r="AC100" s="418"/>
    </row>
    <row r="101" spans="1:29" s="428" customFormat="1" x14ac:dyDescent="0.3">
      <c r="A101" s="358" t="s">
        <v>312</v>
      </c>
      <c r="B101" s="339"/>
      <c r="C101" s="340"/>
      <c r="D101" s="341"/>
      <c r="E101" s="339"/>
      <c r="F101" s="340"/>
      <c r="G101" s="341"/>
      <c r="H101" s="339"/>
      <c r="I101" s="340"/>
      <c r="J101" s="341"/>
      <c r="K101" s="339"/>
      <c r="L101" s="340"/>
      <c r="M101" s="341"/>
      <c r="N101" s="339"/>
      <c r="O101" s="340"/>
      <c r="P101" s="341"/>
      <c r="Q101" s="339"/>
      <c r="R101" s="340"/>
      <c r="S101" s="341"/>
      <c r="T101" s="339"/>
      <c r="U101" s="340"/>
      <c r="V101" s="341"/>
      <c r="W101" s="339"/>
      <c r="X101" s="340"/>
      <c r="Y101" s="342"/>
      <c r="Z101" s="339"/>
      <c r="AA101" s="340"/>
      <c r="AB101" s="342"/>
      <c r="AC101" s="427"/>
    </row>
    <row r="102" spans="1:29" s="428" customFormat="1" x14ac:dyDescent="0.3">
      <c r="A102" s="426" t="s">
        <v>313</v>
      </c>
      <c r="B102" s="406"/>
      <c r="C102" s="407"/>
      <c r="D102" s="408"/>
      <c r="E102" s="406"/>
      <c r="F102" s="407"/>
      <c r="G102" s="408"/>
      <c r="H102" s="406"/>
      <c r="I102" s="407"/>
      <c r="J102" s="408"/>
      <c r="K102" s="406"/>
      <c r="L102" s="407"/>
      <c r="M102" s="408"/>
      <c r="N102" s="406"/>
      <c r="O102" s="407"/>
      <c r="P102" s="408"/>
      <c r="Q102" s="406"/>
      <c r="R102" s="407"/>
      <c r="S102" s="408"/>
      <c r="T102" s="406"/>
      <c r="U102" s="407"/>
      <c r="V102" s="408"/>
      <c r="W102" s="406">
        <v>1063.2329999999999</v>
      </c>
      <c r="X102" s="407">
        <v>0</v>
      </c>
      <c r="Y102" s="441">
        <f>X102/W102</f>
        <v>0</v>
      </c>
      <c r="Z102" s="406">
        <v>310</v>
      </c>
      <c r="AA102" s="407">
        <v>0</v>
      </c>
      <c r="AB102" s="441">
        <f>AA102/Z102</f>
        <v>0</v>
      </c>
      <c r="AC102" s="427"/>
    </row>
    <row r="103" spans="1:29" x14ac:dyDescent="0.3">
      <c r="A103" s="325" t="s">
        <v>57</v>
      </c>
      <c r="B103" s="326"/>
      <c r="C103" s="327"/>
      <c r="D103" s="328"/>
      <c r="E103" s="326"/>
      <c r="F103" s="327"/>
      <c r="G103" s="328"/>
      <c r="H103" s="326"/>
      <c r="I103" s="327"/>
      <c r="J103" s="328"/>
      <c r="K103" s="326"/>
      <c r="L103" s="327"/>
      <c r="M103" s="328"/>
      <c r="N103" s="326"/>
      <c r="O103" s="327"/>
      <c r="P103" s="328"/>
      <c r="Q103" s="326"/>
      <c r="R103" s="327"/>
      <c r="S103" s="328"/>
      <c r="T103" s="326"/>
      <c r="U103" s="327"/>
      <c r="V103" s="329"/>
      <c r="W103" s="326"/>
      <c r="X103" s="327"/>
      <c r="Y103" s="329"/>
      <c r="Z103" s="326"/>
      <c r="AA103" s="327"/>
      <c r="AB103" s="329"/>
    </row>
    <row r="104" spans="1:29" x14ac:dyDescent="0.3">
      <c r="A104" s="352" t="s">
        <v>284</v>
      </c>
      <c r="B104" s="11">
        <v>11259.485000000001</v>
      </c>
      <c r="C104" s="9">
        <v>529</v>
      </c>
      <c r="D104" s="10">
        <f>C104/B104</f>
        <v>4.69826106611448E-2</v>
      </c>
      <c r="E104" s="11">
        <v>11655</v>
      </c>
      <c r="F104" s="9">
        <v>318.50700000000001</v>
      </c>
      <c r="G104" s="10">
        <f>F104/E104</f>
        <v>2.7327927927927927E-2</v>
      </c>
      <c r="H104" s="11">
        <v>11160</v>
      </c>
      <c r="I104" s="9">
        <v>395</v>
      </c>
      <c r="J104" s="10">
        <f>I104/H104</f>
        <v>3.5394265232974911E-2</v>
      </c>
      <c r="K104" s="11">
        <v>11406.337</v>
      </c>
      <c r="L104" s="9">
        <v>408.291</v>
      </c>
      <c r="M104" s="10">
        <f>L104/K104</f>
        <v>3.5795102319000398E-2</v>
      </c>
      <c r="N104" s="11">
        <v>13135.683999999999</v>
      </c>
      <c r="O104" s="9">
        <v>481.16899999999998</v>
      </c>
      <c r="P104" s="10">
        <f>O104/N104</f>
        <v>3.6630677169152366E-2</v>
      </c>
      <c r="Q104" s="11">
        <v>12355.429</v>
      </c>
      <c r="R104" s="9">
        <v>0</v>
      </c>
      <c r="S104" s="10">
        <f>R104/Q104</f>
        <v>0</v>
      </c>
      <c r="T104" s="11">
        <v>12408.618</v>
      </c>
      <c r="U104" s="9">
        <v>115.57299999999999</v>
      </c>
      <c r="V104" s="17">
        <f>U104/T104</f>
        <v>9.3139300444255758E-3</v>
      </c>
      <c r="W104" s="11">
        <v>14277.266</v>
      </c>
      <c r="X104" s="9">
        <v>196.911</v>
      </c>
      <c r="Y104" s="17">
        <f>X104/W104</f>
        <v>1.3791926269357173E-2</v>
      </c>
      <c r="Z104" s="11">
        <v>13026.236999999999</v>
      </c>
      <c r="AA104" s="9">
        <v>87.831000000000003</v>
      </c>
      <c r="AB104" s="17">
        <f>AA104/Z104</f>
        <v>6.7426226008324586E-3</v>
      </c>
      <c r="AC104" s="418"/>
    </row>
    <row r="105" spans="1:29" x14ac:dyDescent="0.3">
      <c r="A105" s="352" t="s">
        <v>58</v>
      </c>
      <c r="B105" s="11" t="s">
        <v>9</v>
      </c>
      <c r="C105" s="9" t="s">
        <v>9</v>
      </c>
      <c r="D105" s="10" t="s">
        <v>9</v>
      </c>
      <c r="E105" s="11">
        <v>2034</v>
      </c>
      <c r="F105" s="9">
        <v>84</v>
      </c>
      <c r="G105" s="10">
        <f>F105/E105</f>
        <v>4.1297935103244837E-2</v>
      </c>
      <c r="H105" s="11">
        <v>3039</v>
      </c>
      <c r="I105" s="9">
        <v>0</v>
      </c>
      <c r="J105" s="12">
        <f>I105/H105</f>
        <v>0</v>
      </c>
      <c r="K105" s="11" t="s">
        <v>9</v>
      </c>
      <c r="L105" s="9" t="s">
        <v>9</v>
      </c>
      <c r="M105" s="10" t="s">
        <v>9</v>
      </c>
      <c r="N105" s="11" t="s">
        <v>9</v>
      </c>
      <c r="O105" s="9" t="s">
        <v>9</v>
      </c>
      <c r="P105" s="10" t="s">
        <v>9</v>
      </c>
      <c r="Q105" s="11"/>
      <c r="R105" s="9"/>
      <c r="S105" s="10" t="s">
        <v>9</v>
      </c>
      <c r="T105" s="11"/>
      <c r="U105" s="9"/>
      <c r="V105" s="10" t="s">
        <v>9</v>
      </c>
      <c r="W105" s="11"/>
      <c r="X105" s="9"/>
      <c r="Y105" s="10" t="s">
        <v>9</v>
      </c>
      <c r="Z105" s="11"/>
      <c r="AA105" s="9"/>
      <c r="AB105" s="17" t="s">
        <v>9</v>
      </c>
    </row>
    <row r="106" spans="1:29" x14ac:dyDescent="0.3">
      <c r="A106" s="352" t="s">
        <v>59</v>
      </c>
      <c r="B106" s="11" t="s">
        <v>9</v>
      </c>
      <c r="C106" s="9" t="s">
        <v>9</v>
      </c>
      <c r="D106" s="10" t="s">
        <v>9</v>
      </c>
      <c r="E106" s="11" t="s">
        <v>9</v>
      </c>
      <c r="F106" s="9" t="s">
        <v>9</v>
      </c>
      <c r="G106" s="10" t="s">
        <v>9</v>
      </c>
      <c r="H106" s="11" t="s">
        <v>9</v>
      </c>
      <c r="I106" s="9" t="s">
        <v>9</v>
      </c>
      <c r="J106" s="10" t="s">
        <v>9</v>
      </c>
      <c r="K106" s="11">
        <v>4646.8</v>
      </c>
      <c r="L106" s="9">
        <v>3949.701</v>
      </c>
      <c r="M106" s="10">
        <f>L106/K106</f>
        <v>0.84998299905311181</v>
      </c>
      <c r="N106" s="11">
        <v>718.36099999999999</v>
      </c>
      <c r="O106" s="9">
        <v>0</v>
      </c>
      <c r="P106" s="12">
        <f>O106/N106</f>
        <v>0</v>
      </c>
      <c r="Q106" s="11"/>
      <c r="R106" s="9"/>
      <c r="S106" s="10" t="s">
        <v>9</v>
      </c>
      <c r="T106" s="11"/>
      <c r="U106" s="9"/>
      <c r="V106" s="10" t="s">
        <v>9</v>
      </c>
      <c r="W106" s="11"/>
      <c r="X106" s="9"/>
      <c r="Y106" s="10" t="s">
        <v>9</v>
      </c>
      <c r="Z106" s="11"/>
      <c r="AA106" s="9"/>
      <c r="AB106" s="17" t="s">
        <v>9</v>
      </c>
    </row>
    <row r="107" spans="1:29" x14ac:dyDescent="0.3">
      <c r="A107" s="419" t="s">
        <v>60</v>
      </c>
      <c r="B107" s="11" t="s">
        <v>9</v>
      </c>
      <c r="C107" s="9" t="s">
        <v>9</v>
      </c>
      <c r="D107" s="10" t="s">
        <v>9</v>
      </c>
      <c r="E107" s="11" t="s">
        <v>9</v>
      </c>
      <c r="F107" s="9" t="s">
        <v>9</v>
      </c>
      <c r="G107" s="10" t="s">
        <v>9</v>
      </c>
      <c r="H107" s="11" t="s">
        <v>9</v>
      </c>
      <c r="I107" s="9" t="s">
        <v>9</v>
      </c>
      <c r="J107" s="10" t="s">
        <v>9</v>
      </c>
      <c r="K107" s="11">
        <v>1335.47</v>
      </c>
      <c r="L107" s="9">
        <v>81.295000000000002</v>
      </c>
      <c r="M107" s="10">
        <f>L107/K107</f>
        <v>6.0873699895916795E-2</v>
      </c>
      <c r="N107" s="11">
        <v>2056.0839999999998</v>
      </c>
      <c r="O107" s="9">
        <v>224.87100000000001</v>
      </c>
      <c r="P107" s="10">
        <f>O107/N107</f>
        <v>0.10936858610834967</v>
      </c>
      <c r="Q107" s="11"/>
      <c r="R107" s="9"/>
      <c r="S107" s="10" t="s">
        <v>9</v>
      </c>
      <c r="T107" s="11"/>
      <c r="U107" s="9"/>
      <c r="V107" s="10" t="s">
        <v>9</v>
      </c>
      <c r="W107" s="11"/>
      <c r="X107" s="9"/>
      <c r="Y107" s="10" t="s">
        <v>9</v>
      </c>
      <c r="Z107" s="11"/>
      <c r="AA107" s="9"/>
      <c r="AB107" s="17" t="s">
        <v>9</v>
      </c>
    </row>
    <row r="108" spans="1:29" x14ac:dyDescent="0.3">
      <c r="A108" s="352" t="s">
        <v>61</v>
      </c>
      <c r="B108" s="11">
        <v>934.178</v>
      </c>
      <c r="C108" s="9">
        <v>0</v>
      </c>
      <c r="D108" s="12">
        <f>C108/B108</f>
        <v>0</v>
      </c>
      <c r="E108" s="11">
        <v>1156</v>
      </c>
      <c r="F108" s="9">
        <v>0</v>
      </c>
      <c r="G108" s="12">
        <f>F108/E108</f>
        <v>0</v>
      </c>
      <c r="H108" s="11">
        <v>573</v>
      </c>
      <c r="I108" s="9">
        <v>0</v>
      </c>
      <c r="J108" s="12">
        <f>I108/H108</f>
        <v>0</v>
      </c>
      <c r="K108" s="11">
        <v>662.64599999999996</v>
      </c>
      <c r="L108" s="9">
        <v>0</v>
      </c>
      <c r="M108" s="12">
        <f>L108/K108</f>
        <v>0</v>
      </c>
      <c r="N108" s="11">
        <v>1105.2629999999999</v>
      </c>
      <c r="O108" s="9">
        <v>0</v>
      </c>
      <c r="P108" s="12">
        <f>O108/N108</f>
        <v>0</v>
      </c>
      <c r="Q108" s="11"/>
      <c r="R108" s="9"/>
      <c r="S108" s="10" t="s">
        <v>9</v>
      </c>
      <c r="T108" s="11"/>
      <c r="U108" s="9"/>
      <c r="V108" s="10" t="s">
        <v>9</v>
      </c>
      <c r="W108" s="11"/>
      <c r="X108" s="9"/>
      <c r="Y108" s="10" t="s">
        <v>9</v>
      </c>
      <c r="Z108" s="11"/>
      <c r="AA108" s="9"/>
      <c r="AB108" s="17" t="s">
        <v>9</v>
      </c>
    </row>
    <row r="109" spans="1:29" x14ac:dyDescent="0.3">
      <c r="A109" s="371" t="s">
        <v>62</v>
      </c>
      <c r="B109" s="367" t="s">
        <v>9</v>
      </c>
      <c r="C109" s="368" t="s">
        <v>9</v>
      </c>
      <c r="D109" s="372" t="s">
        <v>9</v>
      </c>
      <c r="E109" s="367" t="s">
        <v>9</v>
      </c>
      <c r="F109" s="368" t="s">
        <v>9</v>
      </c>
      <c r="G109" s="372" t="s">
        <v>9</v>
      </c>
      <c r="H109" s="367">
        <v>4259</v>
      </c>
      <c r="I109" s="368">
        <v>34.799999999999997</v>
      </c>
      <c r="J109" s="372">
        <f>I109/H109</f>
        <v>8.1709321436957017E-3</v>
      </c>
      <c r="K109" s="367">
        <v>4959.99</v>
      </c>
      <c r="L109" s="368">
        <v>45</v>
      </c>
      <c r="M109" s="372">
        <f>L109/K109</f>
        <v>9.0725989366914044E-3</v>
      </c>
      <c r="N109" s="367">
        <v>2333.0889999999999</v>
      </c>
      <c r="O109" s="368">
        <v>0</v>
      </c>
      <c r="P109" s="373">
        <f>O109/N109</f>
        <v>0</v>
      </c>
      <c r="Q109" s="367"/>
      <c r="R109" s="368"/>
      <c r="S109" s="372" t="s">
        <v>9</v>
      </c>
      <c r="T109" s="367"/>
      <c r="U109" s="368"/>
      <c r="V109" s="372" t="s">
        <v>9</v>
      </c>
      <c r="W109" s="367"/>
      <c r="X109" s="368"/>
      <c r="Y109" s="372" t="s">
        <v>9</v>
      </c>
      <c r="Z109" s="367"/>
      <c r="AA109" s="368"/>
      <c r="AB109" s="374" t="s">
        <v>9</v>
      </c>
    </row>
    <row r="110" spans="1:29" x14ac:dyDescent="0.3">
      <c r="A110" s="376" t="s">
        <v>63</v>
      </c>
      <c r="B110" s="377"/>
      <c r="C110" s="378"/>
      <c r="D110" s="379"/>
      <c r="E110" s="377"/>
      <c r="F110" s="378"/>
      <c r="G110" s="379"/>
      <c r="H110" s="377"/>
      <c r="I110" s="378"/>
      <c r="J110" s="379"/>
      <c r="K110" s="378"/>
      <c r="L110" s="378"/>
      <c r="M110" s="379"/>
      <c r="N110" s="378"/>
      <c r="O110" s="378"/>
      <c r="P110" s="379"/>
      <c r="Q110" s="378"/>
      <c r="R110" s="378"/>
      <c r="S110" s="379"/>
      <c r="T110" s="378"/>
      <c r="U110" s="378"/>
      <c r="V110" s="380"/>
      <c r="W110" s="378"/>
      <c r="X110" s="378"/>
      <c r="Y110" s="380"/>
      <c r="Z110" s="378"/>
      <c r="AA110" s="378"/>
      <c r="AB110" s="380"/>
    </row>
    <row r="111" spans="1:29" x14ac:dyDescent="0.3">
      <c r="A111" s="381" t="s">
        <v>64</v>
      </c>
      <c r="B111" s="382"/>
      <c r="C111" s="383"/>
      <c r="D111" s="384"/>
      <c r="E111" s="382">
        <v>1028</v>
      </c>
      <c r="F111" s="383">
        <v>110</v>
      </c>
      <c r="G111" s="384">
        <f>F111/E111</f>
        <v>0.10700389105058365</v>
      </c>
      <c r="H111" s="382">
        <v>1043</v>
      </c>
      <c r="I111" s="383">
        <v>110</v>
      </c>
      <c r="J111" s="384">
        <f>I111/H111</f>
        <v>0.10546500479386385</v>
      </c>
      <c r="K111" s="382">
        <v>1179.3789999999999</v>
      </c>
      <c r="L111" s="383">
        <v>83</v>
      </c>
      <c r="M111" s="384">
        <f>L111/K111</f>
        <v>7.0376019922348973E-2</v>
      </c>
      <c r="N111" s="382">
        <v>1186.855</v>
      </c>
      <c r="O111" s="383">
        <v>80</v>
      </c>
      <c r="P111" s="384">
        <f>O111/N111</f>
        <v>6.740503262824861E-2</v>
      </c>
      <c r="Q111" s="382" t="s">
        <v>9</v>
      </c>
      <c r="R111" s="383" t="s">
        <v>9</v>
      </c>
      <c r="S111" s="404" t="s">
        <v>9</v>
      </c>
      <c r="T111" s="382" t="s">
        <v>9</v>
      </c>
      <c r="U111" s="383" t="s">
        <v>9</v>
      </c>
      <c r="V111" s="405" t="s">
        <v>9</v>
      </c>
      <c r="W111" s="382"/>
      <c r="X111" s="383"/>
      <c r="Y111" s="405" t="s">
        <v>9</v>
      </c>
      <c r="Z111" s="382"/>
      <c r="AA111" s="383"/>
      <c r="AB111" s="405" t="s">
        <v>9</v>
      </c>
    </row>
    <row r="112" spans="1:29" x14ac:dyDescent="0.3">
      <c r="A112" s="389" t="s">
        <v>65</v>
      </c>
      <c r="B112" s="390"/>
      <c r="C112" s="391"/>
      <c r="D112" s="414"/>
      <c r="E112" s="390"/>
      <c r="F112" s="391"/>
      <c r="G112" s="414"/>
      <c r="H112" s="390"/>
      <c r="I112" s="391"/>
      <c r="J112" s="414"/>
      <c r="K112" s="390"/>
      <c r="L112" s="391"/>
      <c r="M112" s="414"/>
      <c r="N112" s="390"/>
      <c r="O112" s="391"/>
      <c r="P112" s="414"/>
      <c r="Q112" s="391">
        <v>100</v>
      </c>
      <c r="R112" s="391">
        <v>50</v>
      </c>
      <c r="S112" s="414">
        <f>R112/Q112</f>
        <v>0.5</v>
      </c>
      <c r="T112" s="391">
        <v>215.27</v>
      </c>
      <c r="U112" s="391">
        <v>107.63500000000001</v>
      </c>
      <c r="V112" s="415">
        <f>U112/T112</f>
        <v>0.5</v>
      </c>
      <c r="W112" s="391"/>
      <c r="X112" s="391"/>
      <c r="Y112" s="415" t="s">
        <v>9</v>
      </c>
      <c r="Z112" s="391"/>
      <c r="AA112" s="391"/>
      <c r="AB112" s="415" t="s">
        <v>9</v>
      </c>
    </row>
    <row r="113" spans="1:29" x14ac:dyDescent="0.3">
      <c r="A113" s="409" t="s">
        <v>161</v>
      </c>
      <c r="B113" s="410"/>
      <c r="C113" s="411"/>
      <c r="D113" s="412"/>
      <c r="E113" s="410"/>
      <c r="F113" s="411"/>
      <c r="G113" s="412"/>
      <c r="H113" s="410"/>
      <c r="I113" s="411"/>
      <c r="J113" s="412"/>
      <c r="K113" s="411"/>
      <c r="L113" s="411"/>
      <c r="M113" s="412"/>
      <c r="N113" s="411"/>
      <c r="O113" s="411"/>
      <c r="P113" s="412"/>
      <c r="Q113" s="411"/>
      <c r="R113" s="411"/>
      <c r="S113" s="412"/>
      <c r="T113" s="411"/>
      <c r="U113" s="411"/>
      <c r="V113" s="413"/>
      <c r="W113" s="411"/>
      <c r="X113" s="411"/>
      <c r="Y113" s="413"/>
      <c r="Z113" s="411"/>
      <c r="AA113" s="411"/>
      <c r="AB113" s="413"/>
    </row>
    <row r="114" spans="1:29" x14ac:dyDescent="0.3">
      <c r="A114" s="332" t="s">
        <v>242</v>
      </c>
      <c r="B114" s="21">
        <v>2208.9569999999999</v>
      </c>
      <c r="C114" s="22">
        <v>652.39800000000002</v>
      </c>
      <c r="D114" s="23">
        <f>C114/B114</f>
        <v>0.29534210036682473</v>
      </c>
      <c r="E114" s="21">
        <v>2264</v>
      </c>
      <c r="F114" s="22">
        <v>962.73699999999997</v>
      </c>
      <c r="G114" s="23">
        <f>F114/E114</f>
        <v>0.42523719081272082</v>
      </c>
      <c r="H114" s="21">
        <v>2263</v>
      </c>
      <c r="I114" s="22">
        <v>730</v>
      </c>
      <c r="J114" s="23">
        <f>I114/H114</f>
        <v>0.32258064516129031</v>
      </c>
      <c r="K114" s="21">
        <v>2779.2130000000002</v>
      </c>
      <c r="L114" s="22">
        <v>100</v>
      </c>
      <c r="M114" s="23">
        <f>L114/K114</f>
        <v>3.598140912553302E-2</v>
      </c>
      <c r="N114" s="21">
        <v>3403.788</v>
      </c>
      <c r="O114" s="22">
        <v>0</v>
      </c>
      <c r="P114" s="25">
        <f>O114/N114</f>
        <v>0</v>
      </c>
      <c r="Q114" s="21">
        <v>11357.199000000001</v>
      </c>
      <c r="R114" s="22">
        <v>115.358</v>
      </c>
      <c r="S114" s="23">
        <f t="shared" ref="S114:S138" si="17">R114/Q114</f>
        <v>1.0157257964749936E-2</v>
      </c>
      <c r="T114" s="21">
        <v>5318.5969999999998</v>
      </c>
      <c r="U114" s="22">
        <v>86.847999999999999</v>
      </c>
      <c r="V114" s="24">
        <f t="shared" ref="V114:V138" si="18">U114/T114</f>
        <v>1.6329118374639028E-2</v>
      </c>
      <c r="W114" s="21">
        <v>6538.683</v>
      </c>
      <c r="X114" s="22">
        <v>346.50799999999998</v>
      </c>
      <c r="Y114" s="24">
        <f t="shared" ref="Y114:Y138" si="19">X114/W114</f>
        <v>5.2993546253886289E-2</v>
      </c>
      <c r="Z114" s="21">
        <v>11295.687</v>
      </c>
      <c r="AA114" s="22">
        <v>159.774</v>
      </c>
      <c r="AB114" s="24">
        <f t="shared" ref="AB114:AB139" si="20">AA114/Z114</f>
        <v>1.414469080101104E-2</v>
      </c>
    </row>
    <row r="115" spans="1:29" x14ac:dyDescent="0.3">
      <c r="A115" s="396" t="s">
        <v>243</v>
      </c>
      <c r="B115" s="283"/>
      <c r="C115" s="284"/>
      <c r="D115" s="285"/>
      <c r="E115" s="283"/>
      <c r="F115" s="284"/>
      <c r="G115" s="285"/>
      <c r="H115" s="283"/>
      <c r="I115" s="284"/>
      <c r="J115" s="285"/>
      <c r="K115" s="283"/>
      <c r="L115" s="284"/>
      <c r="M115" s="285"/>
      <c r="N115" s="283"/>
      <c r="O115" s="284"/>
      <c r="P115" s="285"/>
      <c r="Q115" s="283"/>
      <c r="R115" s="284"/>
      <c r="S115" s="285"/>
      <c r="T115" s="283"/>
      <c r="U115" s="284"/>
      <c r="V115" s="294"/>
      <c r="W115" s="283"/>
      <c r="X115" s="284"/>
      <c r="Y115" s="294"/>
      <c r="Z115" s="283"/>
      <c r="AA115" s="284"/>
      <c r="AB115" s="294"/>
    </row>
    <row r="116" spans="1:29" x14ac:dyDescent="0.3">
      <c r="A116" s="396" t="s">
        <v>244</v>
      </c>
      <c r="B116" s="283"/>
      <c r="C116" s="284"/>
      <c r="D116" s="285"/>
      <c r="E116" s="283"/>
      <c r="F116" s="284"/>
      <c r="G116" s="285"/>
      <c r="H116" s="283"/>
      <c r="I116" s="284"/>
      <c r="J116" s="285"/>
      <c r="K116" s="283"/>
      <c r="L116" s="284"/>
      <c r="M116" s="285"/>
      <c r="N116" s="283"/>
      <c r="O116" s="284"/>
      <c r="P116" s="285"/>
      <c r="Q116" s="283"/>
      <c r="R116" s="284"/>
      <c r="S116" s="285"/>
      <c r="T116" s="283"/>
      <c r="U116" s="284"/>
      <c r="V116" s="294"/>
      <c r="W116" s="283">
        <v>690.45100000000002</v>
      </c>
      <c r="X116" s="284">
        <v>690.45100000000002</v>
      </c>
      <c r="Y116" s="295">
        <f t="shared" si="19"/>
        <v>1</v>
      </c>
      <c r="Z116" s="283">
        <v>865.34299999999996</v>
      </c>
      <c r="AA116" s="284">
        <v>865.34299999999996</v>
      </c>
      <c r="AB116" s="295">
        <f t="shared" si="20"/>
        <v>1</v>
      </c>
      <c r="AC116" s="418"/>
    </row>
    <row r="117" spans="1:29" x14ac:dyDescent="0.3">
      <c r="A117" s="396" t="s">
        <v>245</v>
      </c>
      <c r="B117" s="283">
        <v>4189.1090000000004</v>
      </c>
      <c r="C117" s="284">
        <v>927.00099999999998</v>
      </c>
      <c r="D117" s="285">
        <f>C117/B117</f>
        <v>0.22128834556465346</v>
      </c>
      <c r="E117" s="283">
        <v>4054</v>
      </c>
      <c r="F117" s="284">
        <v>904.51800000000003</v>
      </c>
      <c r="G117" s="285">
        <f>F117/E117</f>
        <v>0.22311741489886533</v>
      </c>
      <c r="H117" s="283">
        <v>4395</v>
      </c>
      <c r="I117" s="284">
        <v>654</v>
      </c>
      <c r="J117" s="285">
        <f>I117/H117</f>
        <v>0.14880546075085324</v>
      </c>
      <c r="K117" s="283">
        <v>4205.3959999999997</v>
      </c>
      <c r="L117" s="284">
        <v>0</v>
      </c>
      <c r="M117" s="293">
        <f>L117/K117</f>
        <v>0</v>
      </c>
      <c r="N117" s="283">
        <v>5610.5230000000001</v>
      </c>
      <c r="O117" s="284">
        <v>231.87</v>
      </c>
      <c r="P117" s="285">
        <f>O117/N117</f>
        <v>4.1327697970403116E-2</v>
      </c>
      <c r="Q117" s="283">
        <v>24522.639999999999</v>
      </c>
      <c r="R117" s="284">
        <v>808.78800000000001</v>
      </c>
      <c r="S117" s="285">
        <f t="shared" si="17"/>
        <v>3.2981277709088416E-2</v>
      </c>
      <c r="T117" s="283">
        <v>12411.112999999999</v>
      </c>
      <c r="U117" s="284">
        <v>628.44000000000005</v>
      </c>
      <c r="V117" s="294">
        <f t="shared" si="18"/>
        <v>5.0635265346468131E-2</v>
      </c>
      <c r="W117" s="283">
        <v>26148.805</v>
      </c>
      <c r="X117" s="284">
        <v>526.97799999999995</v>
      </c>
      <c r="Y117" s="294">
        <f t="shared" si="19"/>
        <v>2.0153043322629845E-2</v>
      </c>
      <c r="Z117" s="283">
        <v>34128.665999999997</v>
      </c>
      <c r="AA117" s="284">
        <v>524.423</v>
      </c>
      <c r="AB117" s="294">
        <f t="shared" si="20"/>
        <v>1.5366056206240233E-2</v>
      </c>
      <c r="AC117" s="418"/>
    </row>
    <row r="118" spans="1:29" x14ac:dyDescent="0.3">
      <c r="A118" s="332" t="s">
        <v>246</v>
      </c>
      <c r="B118" s="21">
        <v>2916.2179999999998</v>
      </c>
      <c r="C118" s="22">
        <v>1592.1569999999999</v>
      </c>
      <c r="D118" s="23">
        <f>C118/B118</f>
        <v>0.5459663852290878</v>
      </c>
      <c r="E118" s="21">
        <v>2460</v>
      </c>
      <c r="F118" s="22">
        <v>201.46799999999999</v>
      </c>
      <c r="G118" s="23">
        <f>F118/E118</f>
        <v>8.1897560975609754E-2</v>
      </c>
      <c r="H118" s="21">
        <v>2698</v>
      </c>
      <c r="I118" s="22">
        <v>165</v>
      </c>
      <c r="J118" s="23">
        <f>I118/H118</f>
        <v>6.115641215715345E-2</v>
      </c>
      <c r="K118" s="21">
        <v>2908.3649999999998</v>
      </c>
      <c r="L118" s="22">
        <v>321.702</v>
      </c>
      <c r="M118" s="23">
        <f>L118/K118</f>
        <v>0.11061266381626791</v>
      </c>
      <c r="N118" s="21">
        <v>3547.8609999999999</v>
      </c>
      <c r="O118" s="22">
        <v>243.89500000000001</v>
      </c>
      <c r="P118" s="23">
        <f>O118/N118</f>
        <v>6.8744237725209642E-2</v>
      </c>
      <c r="Q118" s="21">
        <v>12300.848</v>
      </c>
      <c r="R118" s="22">
        <v>553.69399999999996</v>
      </c>
      <c r="S118" s="23">
        <f t="shared" si="17"/>
        <v>4.5012669045256061E-2</v>
      </c>
      <c r="T118" s="21">
        <v>7182.768</v>
      </c>
      <c r="U118" s="22">
        <v>515.80399999999997</v>
      </c>
      <c r="V118" s="24">
        <f t="shared" si="18"/>
        <v>7.1811312853206452E-2</v>
      </c>
      <c r="W118" s="21">
        <v>11886.307000000001</v>
      </c>
      <c r="X118" s="22">
        <v>479.05099999999999</v>
      </c>
      <c r="Y118" s="24">
        <f t="shared" si="19"/>
        <v>4.0302761825014279E-2</v>
      </c>
      <c r="Z118" s="21">
        <v>14757.523999999999</v>
      </c>
      <c r="AA118" s="22">
        <v>228.38800000000001</v>
      </c>
      <c r="AB118" s="24">
        <f t="shared" si="20"/>
        <v>1.5476037850251846E-2</v>
      </c>
    </row>
    <row r="119" spans="1:29" x14ac:dyDescent="0.3">
      <c r="A119" s="396" t="s">
        <v>247</v>
      </c>
      <c r="B119" s="283"/>
      <c r="C119" s="284"/>
      <c r="D119" s="285"/>
      <c r="E119" s="283"/>
      <c r="F119" s="284"/>
      <c r="G119" s="285"/>
      <c r="H119" s="283"/>
      <c r="I119" s="284"/>
      <c r="J119" s="285"/>
      <c r="K119" s="283"/>
      <c r="L119" s="284"/>
      <c r="M119" s="285"/>
      <c r="N119" s="283"/>
      <c r="O119" s="284"/>
      <c r="P119" s="285"/>
      <c r="Q119" s="283"/>
      <c r="R119" s="284"/>
      <c r="S119" s="285"/>
      <c r="T119" s="283"/>
      <c r="U119" s="284"/>
      <c r="V119" s="294"/>
      <c r="W119" s="283"/>
      <c r="X119" s="284"/>
      <c r="Y119" s="294"/>
      <c r="Z119" s="283"/>
      <c r="AA119" s="284"/>
      <c r="AB119" s="294"/>
    </row>
    <row r="120" spans="1:29" x14ac:dyDescent="0.3">
      <c r="A120" s="396" t="s">
        <v>248</v>
      </c>
      <c r="B120" s="283" t="s">
        <v>9</v>
      </c>
      <c r="C120" s="284" t="s">
        <v>9</v>
      </c>
      <c r="D120" s="296" t="s">
        <v>9</v>
      </c>
      <c r="E120" s="283" t="s">
        <v>9</v>
      </c>
      <c r="F120" s="284" t="s">
        <v>9</v>
      </c>
      <c r="G120" s="296" t="s">
        <v>9</v>
      </c>
      <c r="H120" s="283" t="s">
        <v>9</v>
      </c>
      <c r="I120" s="284" t="s">
        <v>9</v>
      </c>
      <c r="J120" s="296" t="s">
        <v>9</v>
      </c>
      <c r="K120" s="283" t="s">
        <v>9</v>
      </c>
      <c r="L120" s="284" t="s">
        <v>9</v>
      </c>
      <c r="M120" s="296" t="s">
        <v>9</v>
      </c>
      <c r="N120" s="283" t="s">
        <v>9</v>
      </c>
      <c r="O120" s="284" t="s">
        <v>9</v>
      </c>
      <c r="P120" s="296" t="s">
        <v>9</v>
      </c>
      <c r="Q120" s="283">
        <v>736.61500000000001</v>
      </c>
      <c r="R120" s="284">
        <v>736.61500000000001</v>
      </c>
      <c r="S120" s="293">
        <f t="shared" si="17"/>
        <v>1</v>
      </c>
      <c r="T120" s="283">
        <v>1098.0519999999999</v>
      </c>
      <c r="U120" s="284">
        <v>1098.0519999999999</v>
      </c>
      <c r="V120" s="295">
        <f t="shared" si="18"/>
        <v>1</v>
      </c>
      <c r="W120" s="283">
        <v>996.149</v>
      </c>
      <c r="X120" s="284">
        <v>996.149</v>
      </c>
      <c r="Y120" s="295">
        <f t="shared" si="19"/>
        <v>1</v>
      </c>
      <c r="Z120" s="283">
        <v>996.149</v>
      </c>
      <c r="AA120" s="284">
        <v>996.149</v>
      </c>
      <c r="AB120" s="295">
        <f t="shared" si="20"/>
        <v>1</v>
      </c>
      <c r="AC120" s="418"/>
    </row>
    <row r="121" spans="1:29" x14ac:dyDescent="0.3">
      <c r="A121" s="396" t="s">
        <v>245</v>
      </c>
      <c r="B121" s="283">
        <v>2546.527</v>
      </c>
      <c r="C121" s="284">
        <v>1321.6980000000001</v>
      </c>
      <c r="D121" s="285">
        <f>C121/B121</f>
        <v>0.5190198258255263</v>
      </c>
      <c r="E121" s="283">
        <v>2432</v>
      </c>
      <c r="F121" s="284">
        <v>1019.6369999999999</v>
      </c>
      <c r="G121" s="285">
        <f>F121/E121</f>
        <v>0.41925863486842102</v>
      </c>
      <c r="H121" s="283">
        <v>2893</v>
      </c>
      <c r="I121" s="284">
        <v>376</v>
      </c>
      <c r="J121" s="285">
        <f>I121/H121</f>
        <v>0.12996889042516419</v>
      </c>
      <c r="K121" s="283">
        <v>3237.136</v>
      </c>
      <c r="L121" s="284">
        <v>540.04300000000001</v>
      </c>
      <c r="M121" s="285">
        <f>L121/K121</f>
        <v>0.16682740545964087</v>
      </c>
      <c r="N121" s="283">
        <v>3889.5430000000001</v>
      </c>
      <c r="O121" s="284">
        <v>264.36399999999998</v>
      </c>
      <c r="P121" s="285">
        <f>O121/N121</f>
        <v>6.7967882087947087E-2</v>
      </c>
      <c r="Q121" s="283">
        <v>18884.418000000001</v>
      </c>
      <c r="R121" s="284">
        <v>306.00099999999998</v>
      </c>
      <c r="S121" s="285">
        <f>R121/Q121</f>
        <v>1.6203888306221562E-2</v>
      </c>
      <c r="T121" s="283">
        <v>26468.527999999998</v>
      </c>
      <c r="U121" s="284">
        <v>624.04899999999998</v>
      </c>
      <c r="V121" s="294">
        <f>U121/T121</f>
        <v>2.3577019470066487E-2</v>
      </c>
      <c r="W121" s="283">
        <v>28605.866000000002</v>
      </c>
      <c r="X121" s="284">
        <v>560.91499999999996</v>
      </c>
      <c r="Y121" s="294">
        <f>X121/W121</f>
        <v>1.9608390810472227E-2</v>
      </c>
      <c r="Z121" s="283">
        <v>16603.294999999998</v>
      </c>
      <c r="AA121" s="284">
        <v>530.09199999999998</v>
      </c>
      <c r="AB121" s="294">
        <f>AA121/Z121</f>
        <v>3.1926915711610257E-2</v>
      </c>
      <c r="AC121" s="418"/>
    </row>
    <row r="122" spans="1:29" x14ac:dyDescent="0.3">
      <c r="A122" s="332" t="s">
        <v>249</v>
      </c>
      <c r="B122" s="21">
        <v>2939.3820000000001</v>
      </c>
      <c r="C122" s="22">
        <v>364.541</v>
      </c>
      <c r="D122" s="23">
        <f t="shared" ref="D122:D129" si="21">C122/B122</f>
        <v>0.12401960684252676</v>
      </c>
      <c r="E122" s="21">
        <v>2578</v>
      </c>
      <c r="F122" s="22">
        <v>810.7</v>
      </c>
      <c r="G122" s="23">
        <f t="shared" ref="G122:G129" si="22">F122/E122</f>
        <v>0.31446858029480218</v>
      </c>
      <c r="H122" s="21">
        <v>3074</v>
      </c>
      <c r="I122" s="22">
        <v>264</v>
      </c>
      <c r="J122" s="23">
        <f t="shared" ref="J122:J129" si="23">I122/H122</f>
        <v>8.5881587508132726E-2</v>
      </c>
      <c r="K122" s="21">
        <v>2757.3319999999999</v>
      </c>
      <c r="L122" s="22">
        <v>362.18200000000002</v>
      </c>
      <c r="M122" s="23">
        <f t="shared" ref="M122:M129" si="24">L122/K122</f>
        <v>0.13135233624387635</v>
      </c>
      <c r="N122" s="21">
        <v>4336.9650000000001</v>
      </c>
      <c r="O122" s="22">
        <v>505.512</v>
      </c>
      <c r="P122" s="23">
        <f t="shared" ref="P122:P129" si="25">O122/N122</f>
        <v>0.11655893003517437</v>
      </c>
      <c r="Q122" s="21">
        <v>13340.183999999999</v>
      </c>
      <c r="R122" s="22">
        <v>317.214</v>
      </c>
      <c r="S122" s="23">
        <f t="shared" si="17"/>
        <v>2.3778832435894438E-2</v>
      </c>
      <c r="T122" s="21">
        <v>17639.223000000002</v>
      </c>
      <c r="U122" s="22">
        <v>576.49800000000005</v>
      </c>
      <c r="V122" s="24">
        <f t="shared" si="18"/>
        <v>3.2682732113540378E-2</v>
      </c>
      <c r="W122" s="21">
        <v>21034.106</v>
      </c>
      <c r="X122" s="22">
        <v>908.99699999999996</v>
      </c>
      <c r="Y122" s="24">
        <f t="shared" si="19"/>
        <v>4.321538552672502E-2</v>
      </c>
      <c r="Z122" s="21">
        <v>20020.756000000001</v>
      </c>
      <c r="AA122" s="22">
        <v>469.06799999999998</v>
      </c>
      <c r="AB122" s="24">
        <f t="shared" si="20"/>
        <v>2.3429085295280556E-2</v>
      </c>
      <c r="AC122" s="418"/>
    </row>
    <row r="123" spans="1:29" x14ac:dyDescent="0.3">
      <c r="A123" s="396" t="s">
        <v>288</v>
      </c>
      <c r="B123" s="283"/>
      <c r="C123" s="284"/>
      <c r="D123" s="285"/>
      <c r="E123" s="283"/>
      <c r="F123" s="284"/>
      <c r="G123" s="285"/>
      <c r="H123" s="283"/>
      <c r="I123" s="284"/>
      <c r="J123" s="285"/>
      <c r="K123" s="283"/>
      <c r="L123" s="284"/>
      <c r="M123" s="285"/>
      <c r="N123" s="283"/>
      <c r="O123" s="284"/>
      <c r="P123" s="285"/>
      <c r="Q123" s="283"/>
      <c r="R123" s="284"/>
      <c r="S123" s="285"/>
      <c r="T123" s="283"/>
      <c r="U123" s="284"/>
      <c r="V123" s="294"/>
      <c r="W123" s="283"/>
      <c r="X123" s="284"/>
      <c r="Y123" s="294"/>
      <c r="Z123" s="283"/>
      <c r="AA123" s="284"/>
      <c r="AB123" s="294"/>
    </row>
    <row r="124" spans="1:29" x14ac:dyDescent="0.3">
      <c r="A124" s="396" t="s">
        <v>250</v>
      </c>
      <c r="B124" s="283"/>
      <c r="C124" s="284"/>
      <c r="D124" s="285"/>
      <c r="E124" s="283"/>
      <c r="F124" s="284"/>
      <c r="G124" s="285"/>
      <c r="H124" s="283"/>
      <c r="I124" s="284"/>
      <c r="J124" s="285"/>
      <c r="K124" s="283"/>
      <c r="L124" s="284"/>
      <c r="M124" s="285"/>
      <c r="N124" s="283"/>
      <c r="O124" s="284"/>
      <c r="P124" s="285"/>
      <c r="Q124" s="283"/>
      <c r="R124" s="284"/>
      <c r="S124" s="285"/>
      <c r="T124" s="283"/>
      <c r="U124" s="284"/>
      <c r="V124" s="294"/>
      <c r="W124" s="283" t="s">
        <v>9</v>
      </c>
      <c r="X124" s="284" t="s">
        <v>9</v>
      </c>
      <c r="Y124" s="294" t="s">
        <v>9</v>
      </c>
      <c r="Z124" s="283">
        <v>200</v>
      </c>
      <c r="AA124" s="284">
        <v>200</v>
      </c>
      <c r="AB124" s="295">
        <f t="shared" si="20"/>
        <v>1</v>
      </c>
      <c r="AC124" s="418"/>
    </row>
    <row r="125" spans="1:29" x14ac:dyDescent="0.3">
      <c r="A125" s="396" t="s">
        <v>245</v>
      </c>
      <c r="B125" s="283">
        <v>3419.808</v>
      </c>
      <c r="C125" s="284">
        <v>310</v>
      </c>
      <c r="D125" s="285">
        <f t="shared" si="21"/>
        <v>9.0648363884756097E-2</v>
      </c>
      <c r="E125" s="283">
        <v>2306</v>
      </c>
      <c r="F125" s="284">
        <v>562.94200000000001</v>
      </c>
      <c r="G125" s="285">
        <f t="shared" si="22"/>
        <v>0.24412055507372074</v>
      </c>
      <c r="H125" s="283">
        <v>2794</v>
      </c>
      <c r="I125" s="284">
        <v>354</v>
      </c>
      <c r="J125" s="285">
        <f t="shared" si="23"/>
        <v>0.12670007158196134</v>
      </c>
      <c r="K125" s="283">
        <v>3110.01</v>
      </c>
      <c r="L125" s="284">
        <v>559.53200000000004</v>
      </c>
      <c r="M125" s="285">
        <f t="shared" si="24"/>
        <v>0.1799132478673702</v>
      </c>
      <c r="N125" s="283">
        <v>3570.2449999999999</v>
      </c>
      <c r="O125" s="284">
        <v>367.98399999999998</v>
      </c>
      <c r="P125" s="285">
        <f t="shared" si="25"/>
        <v>0.10306967729105425</v>
      </c>
      <c r="Q125" s="283">
        <v>36895.728999999999</v>
      </c>
      <c r="R125" s="284">
        <v>273.85599999999999</v>
      </c>
      <c r="S125" s="285">
        <f t="shared" si="17"/>
        <v>7.4224309268967146E-3</v>
      </c>
      <c r="T125" s="283">
        <v>31356.435000000001</v>
      </c>
      <c r="U125" s="284">
        <v>235</v>
      </c>
      <c r="V125" s="294">
        <f t="shared" si="18"/>
        <v>7.4944744196845077E-3</v>
      </c>
      <c r="W125" s="283">
        <v>32141.874</v>
      </c>
      <c r="X125" s="284">
        <v>1379.14</v>
      </c>
      <c r="Y125" s="294">
        <f t="shared" si="19"/>
        <v>4.2907890187112302E-2</v>
      </c>
      <c r="Z125" s="283">
        <v>42991.082999999999</v>
      </c>
      <c r="AA125" s="284">
        <v>1671.8389999999999</v>
      </c>
      <c r="AB125" s="294">
        <f t="shared" si="20"/>
        <v>3.8888041038649804E-2</v>
      </c>
      <c r="AC125" s="418"/>
    </row>
    <row r="126" spans="1:29" x14ac:dyDescent="0.3">
      <c r="A126" s="332" t="s">
        <v>251</v>
      </c>
      <c r="B126" s="21">
        <v>841.846</v>
      </c>
      <c r="C126" s="22">
        <v>110</v>
      </c>
      <c r="D126" s="23">
        <f t="shared" si="21"/>
        <v>0.13066522855724205</v>
      </c>
      <c r="E126" s="21">
        <v>1521</v>
      </c>
      <c r="F126" s="22">
        <v>160</v>
      </c>
      <c r="G126" s="23">
        <f t="shared" si="22"/>
        <v>0.10519395134779751</v>
      </c>
      <c r="H126" s="21">
        <v>1437</v>
      </c>
      <c r="I126" s="22">
        <v>50</v>
      </c>
      <c r="J126" s="23">
        <f t="shared" si="23"/>
        <v>3.4794711203897009E-2</v>
      </c>
      <c r="K126" s="21">
        <v>1917.5940000000001</v>
      </c>
      <c r="L126" s="22">
        <v>97.073999999999998</v>
      </c>
      <c r="M126" s="23">
        <f t="shared" si="24"/>
        <v>5.0622811710925253E-2</v>
      </c>
      <c r="N126" s="21">
        <v>1776.74</v>
      </c>
      <c r="O126" s="22">
        <v>852.60400000000004</v>
      </c>
      <c r="P126" s="23">
        <f t="shared" si="25"/>
        <v>0.47986987403897025</v>
      </c>
      <c r="Q126" s="21">
        <v>23933.043000000001</v>
      </c>
      <c r="R126" s="22">
        <v>687.15</v>
      </c>
      <c r="S126" s="23">
        <f t="shared" si="17"/>
        <v>2.8711351080595974E-2</v>
      </c>
      <c r="T126" s="21">
        <v>32459.487000000001</v>
      </c>
      <c r="U126" s="22">
        <v>972.43399999999997</v>
      </c>
      <c r="V126" s="24">
        <f t="shared" si="18"/>
        <v>2.9958390901248685E-2</v>
      </c>
      <c r="W126" s="21">
        <v>28098.398000000001</v>
      </c>
      <c r="X126" s="22">
        <v>851.66700000000003</v>
      </c>
      <c r="Y126" s="24">
        <f t="shared" si="19"/>
        <v>3.0310162166540599E-2</v>
      </c>
      <c r="Z126" s="21">
        <v>27159.825000000001</v>
      </c>
      <c r="AA126" s="22">
        <v>605.66899999999998</v>
      </c>
      <c r="AB126" s="24">
        <f t="shared" si="20"/>
        <v>2.2300180505581312E-2</v>
      </c>
      <c r="AC126" s="418"/>
    </row>
    <row r="127" spans="1:29" x14ac:dyDescent="0.3">
      <c r="A127" s="396" t="s">
        <v>252</v>
      </c>
      <c r="B127" s="283">
        <v>5446.0829999999996</v>
      </c>
      <c r="C127" s="284">
        <v>542.24199999999996</v>
      </c>
      <c r="D127" s="285">
        <f t="shared" si="21"/>
        <v>9.9565504234878532E-2</v>
      </c>
      <c r="E127" s="283">
        <v>1863</v>
      </c>
      <c r="F127" s="284">
        <v>440.36500000000001</v>
      </c>
      <c r="G127" s="285">
        <f t="shared" si="22"/>
        <v>0.23637412775093936</v>
      </c>
      <c r="H127" s="283">
        <v>1773</v>
      </c>
      <c r="I127" s="284">
        <v>333</v>
      </c>
      <c r="J127" s="285">
        <f t="shared" si="23"/>
        <v>0.18781725888324874</v>
      </c>
      <c r="K127" s="283">
        <v>1690.1559999999999</v>
      </c>
      <c r="L127" s="284">
        <v>772.17499999999995</v>
      </c>
      <c r="M127" s="285">
        <f t="shared" si="24"/>
        <v>0.45686611176719782</v>
      </c>
      <c r="N127" s="283">
        <v>2378.16</v>
      </c>
      <c r="O127" s="284">
        <v>188.27799999999999</v>
      </c>
      <c r="P127" s="285">
        <f t="shared" si="25"/>
        <v>7.9169610118747263E-2</v>
      </c>
      <c r="Q127" s="283">
        <v>50716.182000000001</v>
      </c>
      <c r="R127" s="284">
        <v>188.87</v>
      </c>
      <c r="S127" s="285">
        <f t="shared" si="17"/>
        <v>3.724057934802742E-3</v>
      </c>
      <c r="T127" s="283">
        <v>61287.627</v>
      </c>
      <c r="U127" s="284">
        <v>370.77199999999999</v>
      </c>
      <c r="V127" s="294">
        <f t="shared" si="18"/>
        <v>6.0497039639012288E-3</v>
      </c>
      <c r="W127" s="283">
        <v>65674.638999999996</v>
      </c>
      <c r="X127" s="284">
        <v>674.572</v>
      </c>
      <c r="Y127" s="294">
        <f t="shared" si="19"/>
        <v>1.0271423037437633E-2</v>
      </c>
      <c r="Z127" s="283">
        <v>51679.656000000003</v>
      </c>
      <c r="AA127" s="284">
        <v>281.79199999999997</v>
      </c>
      <c r="AB127" s="294">
        <f t="shared" si="20"/>
        <v>5.4526678737954436E-3</v>
      </c>
      <c r="AC127" s="418"/>
    </row>
    <row r="128" spans="1:29" x14ac:dyDescent="0.3">
      <c r="A128" s="332" t="s">
        <v>253</v>
      </c>
      <c r="B128" s="21">
        <v>1590.5309999999999</v>
      </c>
      <c r="C128" s="22">
        <v>519.55399999999997</v>
      </c>
      <c r="D128" s="23">
        <f t="shared" si="21"/>
        <v>0.32665443175895342</v>
      </c>
      <c r="E128" s="21">
        <v>1722</v>
      </c>
      <c r="F128" s="22">
        <v>300</v>
      </c>
      <c r="G128" s="23">
        <f t="shared" si="22"/>
        <v>0.17421602787456447</v>
      </c>
      <c r="H128" s="21">
        <v>1635</v>
      </c>
      <c r="I128" s="22">
        <v>300</v>
      </c>
      <c r="J128" s="23">
        <f t="shared" si="23"/>
        <v>0.1834862385321101</v>
      </c>
      <c r="K128" s="21">
        <v>1339.1659999999999</v>
      </c>
      <c r="L128" s="22">
        <v>300</v>
      </c>
      <c r="M128" s="23">
        <f t="shared" si="24"/>
        <v>0.224020024403248</v>
      </c>
      <c r="N128" s="21">
        <v>2101.7069999999999</v>
      </c>
      <c r="O128" s="22">
        <v>900</v>
      </c>
      <c r="P128" s="23">
        <f t="shared" si="25"/>
        <v>0.42822334416738395</v>
      </c>
      <c r="Q128" s="21">
        <v>17796.361000000001</v>
      </c>
      <c r="R128" s="22">
        <v>879.52</v>
      </c>
      <c r="S128" s="23">
        <f t="shared" si="17"/>
        <v>4.9421339564869465E-2</v>
      </c>
      <c r="T128" s="21">
        <v>25519.974999999999</v>
      </c>
      <c r="U128" s="22">
        <v>1201.412</v>
      </c>
      <c r="V128" s="24">
        <f t="shared" si="18"/>
        <v>4.7077318845335864E-2</v>
      </c>
      <c r="W128" s="21">
        <v>44240.661</v>
      </c>
      <c r="X128" s="22">
        <v>690.75599999999997</v>
      </c>
      <c r="Y128" s="24">
        <f t="shared" si="19"/>
        <v>1.5613600348331142E-2</v>
      </c>
      <c r="Z128" s="21">
        <v>49056.650999999998</v>
      </c>
      <c r="AA128" s="22">
        <v>899.38</v>
      </c>
      <c r="AB128" s="24">
        <f t="shared" si="20"/>
        <v>1.8333497735098143E-2</v>
      </c>
      <c r="AC128" s="418"/>
    </row>
    <row r="129" spans="1:29" x14ac:dyDescent="0.3">
      <c r="A129" s="396" t="s">
        <v>254</v>
      </c>
      <c r="B129" s="283">
        <v>1292.2719999999999</v>
      </c>
      <c r="C129" s="284">
        <v>377.25299999999999</v>
      </c>
      <c r="D129" s="285">
        <f t="shared" si="21"/>
        <v>0.29193002711503463</v>
      </c>
      <c r="E129" s="283">
        <v>1318</v>
      </c>
      <c r="F129" s="284">
        <v>225.95</v>
      </c>
      <c r="G129" s="285">
        <f t="shared" si="22"/>
        <v>0.1714339908952959</v>
      </c>
      <c r="H129" s="283">
        <v>1239</v>
      </c>
      <c r="I129" s="284">
        <v>315</v>
      </c>
      <c r="J129" s="285">
        <f t="shared" si="23"/>
        <v>0.25423728813559321</v>
      </c>
      <c r="K129" s="283">
        <v>1175.3119999999999</v>
      </c>
      <c r="L129" s="284">
        <v>340.88200000000001</v>
      </c>
      <c r="M129" s="285">
        <f t="shared" si="24"/>
        <v>0.29003532678982263</v>
      </c>
      <c r="N129" s="283">
        <v>1675.077</v>
      </c>
      <c r="O129" s="284">
        <v>99.116</v>
      </c>
      <c r="P129" s="285">
        <f t="shared" si="25"/>
        <v>5.9171011243065244E-2</v>
      </c>
      <c r="Q129" s="283">
        <v>17686.217000000001</v>
      </c>
      <c r="R129" s="284">
        <v>126.68300000000001</v>
      </c>
      <c r="S129" s="285">
        <f t="shared" si="17"/>
        <v>7.1628093220839706E-3</v>
      </c>
      <c r="T129" s="283">
        <v>18663.998</v>
      </c>
      <c r="U129" s="284">
        <v>47.188000000000002</v>
      </c>
      <c r="V129" s="294">
        <f t="shared" si="18"/>
        <v>2.5282900266063038E-3</v>
      </c>
      <c r="W129" s="283">
        <v>23958.755000000001</v>
      </c>
      <c r="X129" s="284">
        <v>98.180999999999997</v>
      </c>
      <c r="Y129" s="294">
        <f t="shared" si="19"/>
        <v>4.0979174418704139E-3</v>
      </c>
      <c r="Z129" s="283">
        <v>17340.651999999998</v>
      </c>
      <c r="AA129" s="284">
        <v>39.329000000000001</v>
      </c>
      <c r="AB129" s="294">
        <f t="shared" si="20"/>
        <v>2.268023140075702E-3</v>
      </c>
      <c r="AC129" s="418"/>
    </row>
    <row r="130" spans="1:29" x14ac:dyDescent="0.3">
      <c r="A130" s="332" t="s">
        <v>255</v>
      </c>
      <c r="B130" s="21"/>
      <c r="C130" s="22"/>
      <c r="D130" s="23"/>
      <c r="E130" s="21"/>
      <c r="F130" s="22"/>
      <c r="G130" s="23"/>
      <c r="H130" s="21"/>
      <c r="I130" s="22"/>
      <c r="J130" s="23"/>
      <c r="K130" s="21"/>
      <c r="L130" s="22"/>
      <c r="M130" s="23"/>
      <c r="N130" s="21"/>
      <c r="O130" s="22"/>
      <c r="P130" s="23"/>
      <c r="Q130" s="21"/>
      <c r="R130" s="22"/>
      <c r="S130" s="23"/>
      <c r="T130" s="21"/>
      <c r="U130" s="22"/>
      <c r="V130" s="24"/>
      <c r="W130" s="21"/>
      <c r="X130" s="22"/>
      <c r="Y130" s="24"/>
      <c r="Z130" s="21"/>
      <c r="AA130" s="22"/>
      <c r="AB130" s="24"/>
    </row>
    <row r="131" spans="1:29" x14ac:dyDescent="0.3">
      <c r="A131" s="332" t="s">
        <v>256</v>
      </c>
      <c r="B131" s="21" t="s">
        <v>9</v>
      </c>
      <c r="C131" s="22" t="s">
        <v>9</v>
      </c>
      <c r="D131" s="29" t="s">
        <v>9</v>
      </c>
      <c r="E131" s="21" t="s">
        <v>9</v>
      </c>
      <c r="F131" s="22" t="s">
        <v>9</v>
      </c>
      <c r="G131" s="29" t="s">
        <v>9</v>
      </c>
      <c r="H131" s="21" t="s">
        <v>9</v>
      </c>
      <c r="I131" s="22" t="s">
        <v>9</v>
      </c>
      <c r="J131" s="29" t="s">
        <v>9</v>
      </c>
      <c r="K131" s="21" t="s">
        <v>9</v>
      </c>
      <c r="L131" s="22" t="s">
        <v>9</v>
      </c>
      <c r="M131" s="29" t="s">
        <v>9</v>
      </c>
      <c r="N131" s="21" t="s">
        <v>9</v>
      </c>
      <c r="O131" s="22" t="s">
        <v>9</v>
      </c>
      <c r="P131" s="29" t="s">
        <v>9</v>
      </c>
      <c r="Q131" s="21">
        <v>685.68200000000002</v>
      </c>
      <c r="R131" s="22">
        <v>685.68200000000002</v>
      </c>
      <c r="S131" s="25">
        <f t="shared" si="17"/>
        <v>1</v>
      </c>
      <c r="T131" s="21">
        <v>964.82600000000002</v>
      </c>
      <c r="U131" s="22">
        <v>964.82600000000002</v>
      </c>
      <c r="V131" s="26">
        <f t="shared" si="18"/>
        <v>1</v>
      </c>
      <c r="W131" s="21">
        <v>987.01199999999994</v>
      </c>
      <c r="X131" s="22">
        <v>987.01199999999994</v>
      </c>
      <c r="Y131" s="26">
        <f t="shared" si="19"/>
        <v>1</v>
      </c>
      <c r="Z131" s="21">
        <v>1039.7809999999999</v>
      </c>
      <c r="AA131" s="22">
        <v>1039.7809999999999</v>
      </c>
      <c r="AB131" s="26">
        <f t="shared" si="20"/>
        <v>1</v>
      </c>
      <c r="AC131" s="418"/>
    </row>
    <row r="132" spans="1:29" x14ac:dyDescent="0.3">
      <c r="A132" s="332" t="s">
        <v>245</v>
      </c>
      <c r="B132" s="21">
        <v>937.56600000000003</v>
      </c>
      <c r="C132" s="22">
        <v>370.767</v>
      </c>
      <c r="D132" s="23">
        <f>C132/B132</f>
        <v>0.39545695983002793</v>
      </c>
      <c r="E132" s="21">
        <v>1209</v>
      </c>
      <c r="F132" s="22">
        <v>625.70000000000005</v>
      </c>
      <c r="G132" s="23">
        <f>F132/E132</f>
        <v>0.51753515301902397</v>
      </c>
      <c r="H132" s="21">
        <v>1131</v>
      </c>
      <c r="I132" s="22">
        <v>381</v>
      </c>
      <c r="J132" s="23">
        <f>I132/H132</f>
        <v>0.33687002652519893</v>
      </c>
      <c r="K132" s="21">
        <v>2159.2179999999998</v>
      </c>
      <c r="L132" s="22">
        <v>357.42200000000003</v>
      </c>
      <c r="M132" s="23">
        <f>L132/K132</f>
        <v>0.16553307725296845</v>
      </c>
      <c r="N132" s="21">
        <v>1462.95</v>
      </c>
      <c r="O132" s="22">
        <v>126.246</v>
      </c>
      <c r="P132" s="23">
        <f>O132/N132</f>
        <v>8.6295498820875616E-2</v>
      </c>
      <c r="Q132" s="21">
        <v>22949.582999999999</v>
      </c>
      <c r="R132" s="22">
        <v>97.313999999999993</v>
      </c>
      <c r="S132" s="23">
        <f>R132/Q132</f>
        <v>4.240338484581615E-3</v>
      </c>
      <c r="T132" s="21">
        <v>35632.442000000003</v>
      </c>
      <c r="U132" s="22">
        <v>429.80500000000001</v>
      </c>
      <c r="V132" s="24">
        <f>U132/T132</f>
        <v>1.2062181985730868E-2</v>
      </c>
      <c r="W132" s="21">
        <v>24328.519</v>
      </c>
      <c r="X132" s="22">
        <v>338.80599999999998</v>
      </c>
      <c r="Y132" s="24">
        <f>X132/W132</f>
        <v>1.3926289553424932E-2</v>
      </c>
      <c r="Z132" s="21">
        <v>20716.421999999999</v>
      </c>
      <c r="AA132" s="22">
        <v>190.70699999999999</v>
      </c>
      <c r="AB132" s="24">
        <f>AA132/Z132</f>
        <v>9.2055954450049344E-3</v>
      </c>
      <c r="AC132" s="418"/>
    </row>
    <row r="133" spans="1:29" x14ac:dyDescent="0.3">
      <c r="A133" s="396" t="s">
        <v>259</v>
      </c>
      <c r="B133" s="283"/>
      <c r="C133" s="284"/>
      <c r="D133" s="285"/>
      <c r="E133" s="283"/>
      <c r="F133" s="284"/>
      <c r="G133" s="285"/>
      <c r="H133" s="283"/>
      <c r="I133" s="284"/>
      <c r="J133" s="285"/>
      <c r="K133" s="283"/>
      <c r="L133" s="284"/>
      <c r="M133" s="285"/>
      <c r="N133" s="283"/>
      <c r="O133" s="284"/>
      <c r="P133" s="285"/>
      <c r="Q133" s="283"/>
      <c r="R133" s="284"/>
      <c r="S133" s="285"/>
      <c r="T133" s="283"/>
      <c r="U133" s="284"/>
      <c r="V133" s="294"/>
      <c r="W133" s="283"/>
      <c r="X133" s="284"/>
      <c r="Y133" s="294"/>
      <c r="Z133" s="283"/>
      <c r="AA133" s="284"/>
      <c r="AB133" s="294"/>
    </row>
    <row r="134" spans="1:29" x14ac:dyDescent="0.3">
      <c r="A134" s="396" t="s">
        <v>257</v>
      </c>
      <c r="B134" s="283">
        <v>2215.1950000000002</v>
      </c>
      <c r="C134" s="284">
        <v>359.16</v>
      </c>
      <c r="D134" s="285">
        <f>C134/B134</f>
        <v>0.16213471048824143</v>
      </c>
      <c r="E134" s="283">
        <v>1220</v>
      </c>
      <c r="F134" s="284">
        <v>172.30699999999999</v>
      </c>
      <c r="G134" s="285">
        <f>F134/E134</f>
        <v>0.14123524590163933</v>
      </c>
      <c r="H134" s="283">
        <v>1142</v>
      </c>
      <c r="I134" s="284">
        <v>289</v>
      </c>
      <c r="J134" s="285">
        <f>I134/H134</f>
        <v>0.2530647985989492</v>
      </c>
      <c r="K134" s="283">
        <v>1149.096</v>
      </c>
      <c r="L134" s="284">
        <v>499.76600000000002</v>
      </c>
      <c r="M134" s="285">
        <f>L134/K134</f>
        <v>0.43492101617271317</v>
      </c>
      <c r="N134" s="283">
        <v>1475.912</v>
      </c>
      <c r="O134" s="284">
        <v>96.46</v>
      </c>
      <c r="P134" s="285">
        <f>O134/N134</f>
        <v>6.5356200098650868E-2</v>
      </c>
      <c r="Q134" s="283">
        <v>5537.7259999999997</v>
      </c>
      <c r="R134" s="284">
        <v>347.71699999999998</v>
      </c>
      <c r="S134" s="285">
        <f t="shared" si="17"/>
        <v>6.2790575048314062E-2</v>
      </c>
      <c r="T134" s="283">
        <v>9847.8169999999991</v>
      </c>
      <c r="U134" s="284">
        <v>537.92899999999997</v>
      </c>
      <c r="V134" s="294">
        <f t="shared" si="18"/>
        <v>5.4624187269117615E-2</v>
      </c>
      <c r="W134" s="283">
        <v>11545.921</v>
      </c>
      <c r="X134" s="284">
        <v>548.93100000000004</v>
      </c>
      <c r="Y134" s="294">
        <f t="shared" si="19"/>
        <v>4.7543283900868545E-2</v>
      </c>
      <c r="Z134" s="283">
        <v>7317.1790000000001</v>
      </c>
      <c r="AA134" s="284">
        <v>709.596</v>
      </c>
      <c r="AB134" s="294">
        <f t="shared" si="20"/>
        <v>9.6976717393410766E-2</v>
      </c>
    </row>
    <row r="135" spans="1:29" ht="28.8" x14ac:dyDescent="0.3">
      <c r="A135" s="396" t="s">
        <v>258</v>
      </c>
      <c r="B135" s="283" t="s">
        <v>9</v>
      </c>
      <c r="C135" s="284" t="s">
        <v>9</v>
      </c>
      <c r="D135" s="296" t="s">
        <v>9</v>
      </c>
      <c r="E135" s="283" t="s">
        <v>9</v>
      </c>
      <c r="F135" s="284" t="s">
        <v>9</v>
      </c>
      <c r="G135" s="296" t="s">
        <v>9</v>
      </c>
      <c r="H135" s="283" t="s">
        <v>9</v>
      </c>
      <c r="I135" s="284" t="s">
        <v>9</v>
      </c>
      <c r="J135" s="296" t="s">
        <v>9</v>
      </c>
      <c r="K135" s="283" t="s">
        <v>9</v>
      </c>
      <c r="L135" s="284" t="s">
        <v>9</v>
      </c>
      <c r="M135" s="296" t="s">
        <v>9</v>
      </c>
      <c r="N135" s="283" t="s">
        <v>9</v>
      </c>
      <c r="O135" s="284" t="s">
        <v>9</v>
      </c>
      <c r="P135" s="296" t="s">
        <v>9</v>
      </c>
      <c r="Q135" s="283">
        <v>4356.4359999999997</v>
      </c>
      <c r="R135" s="284">
        <v>0</v>
      </c>
      <c r="S135" s="293">
        <f t="shared" si="17"/>
        <v>0</v>
      </c>
      <c r="T135" s="283">
        <v>6460.6809999999996</v>
      </c>
      <c r="U135" s="284">
        <v>0</v>
      </c>
      <c r="V135" s="295">
        <f t="shared" si="18"/>
        <v>0</v>
      </c>
      <c r="W135" s="283">
        <v>4258.4589999999998</v>
      </c>
      <c r="X135" s="284">
        <v>0</v>
      </c>
      <c r="Y135" s="295">
        <f t="shared" si="19"/>
        <v>0</v>
      </c>
      <c r="Z135" s="283">
        <v>4744.759</v>
      </c>
      <c r="AA135" s="284">
        <v>0</v>
      </c>
      <c r="AB135" s="295">
        <f t="shared" si="20"/>
        <v>0</v>
      </c>
    </row>
    <row r="136" spans="1:29" x14ac:dyDescent="0.3">
      <c r="A136" s="332" t="s">
        <v>261</v>
      </c>
      <c r="B136" s="21">
        <v>2300.172</v>
      </c>
      <c r="C136" s="22">
        <v>274.26900000000001</v>
      </c>
      <c r="D136" s="23">
        <f>C136/B136</f>
        <v>0.11923847434017978</v>
      </c>
      <c r="E136" s="21">
        <v>2053</v>
      </c>
      <c r="F136" s="22">
        <v>183.06800000000001</v>
      </c>
      <c r="G136" s="23">
        <f>F136/E136</f>
        <v>8.9170969313200205E-2</v>
      </c>
      <c r="H136" s="21">
        <v>1960</v>
      </c>
      <c r="I136" s="22">
        <v>204</v>
      </c>
      <c r="J136" s="23">
        <f>I136/H136</f>
        <v>0.10408163265306122</v>
      </c>
      <c r="K136" s="21">
        <v>997.274</v>
      </c>
      <c r="L136" s="22">
        <v>155.84899999999999</v>
      </c>
      <c r="M136" s="23">
        <f>L136/K136</f>
        <v>0.156275005665444</v>
      </c>
      <c r="N136" s="21">
        <v>2671.855</v>
      </c>
      <c r="O136" s="22">
        <v>0</v>
      </c>
      <c r="P136" s="25">
        <f>O136/N136</f>
        <v>0</v>
      </c>
      <c r="Q136" s="21">
        <v>37903.658000000003</v>
      </c>
      <c r="R136" s="22">
        <v>144.1</v>
      </c>
      <c r="S136" s="23">
        <f t="shared" si="17"/>
        <v>3.8017438844556899E-3</v>
      </c>
      <c r="T136" s="21">
        <v>49670.775999999998</v>
      </c>
      <c r="U136" s="22">
        <v>89.786000000000001</v>
      </c>
      <c r="V136" s="24">
        <f t="shared" si="18"/>
        <v>1.8076222525695996E-3</v>
      </c>
      <c r="W136" s="21">
        <v>36308.972999999998</v>
      </c>
      <c r="X136" s="22">
        <v>9.5719999999999992</v>
      </c>
      <c r="Y136" s="24">
        <f t="shared" si="19"/>
        <v>2.6362629424963354E-4</v>
      </c>
      <c r="Z136" s="21">
        <v>33881.495999999999</v>
      </c>
      <c r="AA136" s="22">
        <v>31.341999999999999</v>
      </c>
      <c r="AB136" s="24">
        <f t="shared" si="20"/>
        <v>9.2504770155367401E-4</v>
      </c>
      <c r="AC136" s="418"/>
    </row>
    <row r="137" spans="1:29" x14ac:dyDescent="0.3">
      <c r="A137" s="396" t="s">
        <v>260</v>
      </c>
      <c r="B137" s="283">
        <v>1133.57</v>
      </c>
      <c r="C137" s="284">
        <v>17.045999999999999</v>
      </c>
      <c r="D137" s="285">
        <f>C137/B137</f>
        <v>1.5037448062316399E-2</v>
      </c>
      <c r="E137" s="283">
        <v>1210</v>
      </c>
      <c r="F137" s="284">
        <v>165.57300000000001</v>
      </c>
      <c r="G137" s="285">
        <f>F137/E137</f>
        <v>0.13683719008264464</v>
      </c>
      <c r="H137" s="283">
        <v>1132</v>
      </c>
      <c r="I137" s="284">
        <v>206</v>
      </c>
      <c r="J137" s="285">
        <f>I137/H137</f>
        <v>0.18197879858657243</v>
      </c>
      <c r="K137" s="283">
        <v>1164.6500000000001</v>
      </c>
      <c r="L137" s="284">
        <v>179.47399999999999</v>
      </c>
      <c r="M137" s="285">
        <f>L137/K137</f>
        <v>0.15410123212982438</v>
      </c>
      <c r="N137" s="283">
        <v>1444.0450000000001</v>
      </c>
      <c r="O137" s="284">
        <v>259.05599999999998</v>
      </c>
      <c r="P137" s="285">
        <f>O137/N137</f>
        <v>0.17939607145206693</v>
      </c>
      <c r="Q137" s="283">
        <v>11219.482</v>
      </c>
      <c r="R137" s="284">
        <v>258.697</v>
      </c>
      <c r="S137" s="285">
        <f t="shared" si="17"/>
        <v>2.3057838142616565E-2</v>
      </c>
      <c r="T137" s="283">
        <v>12656.882</v>
      </c>
      <c r="U137" s="284">
        <v>54.902999999999999</v>
      </c>
      <c r="V137" s="294">
        <f t="shared" si="18"/>
        <v>4.3377982033805801E-3</v>
      </c>
      <c r="W137" s="283">
        <v>11639.992</v>
      </c>
      <c r="X137" s="284">
        <v>292.298</v>
      </c>
      <c r="Y137" s="294">
        <f t="shared" si="19"/>
        <v>2.5111529286274425E-2</v>
      </c>
      <c r="Z137" s="283">
        <v>18002.107</v>
      </c>
      <c r="AA137" s="284">
        <v>245.339</v>
      </c>
      <c r="AB137" s="294">
        <f t="shared" si="20"/>
        <v>1.362834917046099E-2</v>
      </c>
      <c r="AC137" s="418"/>
    </row>
    <row r="138" spans="1:29" x14ac:dyDescent="0.3">
      <c r="A138" s="332" t="s">
        <v>262</v>
      </c>
      <c r="B138" s="21">
        <v>2625.393</v>
      </c>
      <c r="C138" s="22">
        <v>496.69299999999998</v>
      </c>
      <c r="D138" s="23">
        <f>C138/B138</f>
        <v>0.18918805679759182</v>
      </c>
      <c r="E138" s="21">
        <v>2081</v>
      </c>
      <c r="F138" s="22">
        <v>713.19899999999996</v>
      </c>
      <c r="G138" s="23">
        <f>F138/E138</f>
        <v>0.34271936568957229</v>
      </c>
      <c r="H138" s="21">
        <v>932</v>
      </c>
      <c r="I138" s="22">
        <v>929</v>
      </c>
      <c r="J138" s="23">
        <f>I138/H138</f>
        <v>0.99678111587982832</v>
      </c>
      <c r="K138" s="21">
        <v>1072.5</v>
      </c>
      <c r="L138" s="22">
        <v>455.64800000000002</v>
      </c>
      <c r="M138" s="23">
        <f>L138/K138</f>
        <v>0.42484662004662005</v>
      </c>
      <c r="N138" s="21">
        <v>1259.5060000000001</v>
      </c>
      <c r="O138" s="22">
        <v>156.31700000000001</v>
      </c>
      <c r="P138" s="23">
        <f>O138/N138</f>
        <v>0.12410977002094471</v>
      </c>
      <c r="Q138" s="21">
        <v>33963.546000000002</v>
      </c>
      <c r="R138" s="22">
        <v>127.093</v>
      </c>
      <c r="S138" s="23">
        <f t="shared" si="17"/>
        <v>3.7420415406565614E-3</v>
      </c>
      <c r="T138" s="21">
        <v>19610.75</v>
      </c>
      <c r="U138" s="22">
        <v>0</v>
      </c>
      <c r="V138" s="24">
        <f t="shared" si="18"/>
        <v>0</v>
      </c>
      <c r="W138" s="21">
        <v>19867.857</v>
      </c>
      <c r="X138" s="22">
        <v>49.917999999999999</v>
      </c>
      <c r="Y138" s="24">
        <f t="shared" si="19"/>
        <v>2.5125004674636021E-3</v>
      </c>
      <c r="Z138" s="21">
        <v>27327.436000000002</v>
      </c>
      <c r="AA138" s="22">
        <v>0</v>
      </c>
      <c r="AB138" s="26">
        <f t="shared" si="20"/>
        <v>0</v>
      </c>
      <c r="AC138" s="418"/>
    </row>
    <row r="139" spans="1:29" x14ac:dyDescent="0.3">
      <c r="A139" s="397" t="s">
        <v>263</v>
      </c>
      <c r="B139" s="398"/>
      <c r="C139" s="399"/>
      <c r="D139" s="400"/>
      <c r="E139" s="398"/>
      <c r="F139" s="399"/>
      <c r="G139" s="400"/>
      <c r="H139" s="398"/>
      <c r="I139" s="399"/>
      <c r="J139" s="400"/>
      <c r="K139" s="399"/>
      <c r="L139" s="399"/>
      <c r="M139" s="400"/>
      <c r="N139" s="399"/>
      <c r="O139" s="399"/>
      <c r="P139" s="400"/>
      <c r="Q139" s="399"/>
      <c r="R139" s="399"/>
      <c r="S139" s="400"/>
      <c r="T139" s="399"/>
      <c r="U139" s="399"/>
      <c r="V139" s="403"/>
      <c r="W139" s="399"/>
      <c r="X139" s="399"/>
      <c r="Y139" s="403"/>
      <c r="Z139" s="399">
        <v>33913.311000000002</v>
      </c>
      <c r="AA139" s="399">
        <v>305.10899999999998</v>
      </c>
      <c r="AB139" s="403">
        <f t="shared" si="20"/>
        <v>8.9967328757725833E-3</v>
      </c>
      <c r="AC139" s="418"/>
    </row>
    <row r="140" spans="1:29" x14ac:dyDescent="0.3">
      <c r="A140" s="416" t="s">
        <v>66</v>
      </c>
      <c r="B140" s="7"/>
      <c r="C140" s="5"/>
      <c r="D140" s="6"/>
      <c r="E140" s="7"/>
      <c r="F140" s="5"/>
      <c r="G140" s="6"/>
      <c r="H140" s="7"/>
      <c r="I140" s="5"/>
      <c r="J140" s="6"/>
      <c r="K140" s="5"/>
      <c r="L140" s="5"/>
      <c r="M140" s="6"/>
      <c r="N140" s="5"/>
      <c r="O140" s="5"/>
      <c r="P140" s="6"/>
      <c r="Q140" s="5"/>
      <c r="R140" s="5"/>
      <c r="S140" s="6"/>
      <c r="T140" s="5"/>
      <c r="U140" s="5"/>
      <c r="V140" s="8"/>
      <c r="W140" s="5"/>
      <c r="X140" s="5"/>
      <c r="Y140" s="8"/>
      <c r="Z140" s="5"/>
      <c r="AA140" s="5"/>
      <c r="AB140" s="8"/>
    </row>
    <row r="141" spans="1:29" x14ac:dyDescent="0.3">
      <c r="A141" s="417" t="s">
        <v>291</v>
      </c>
      <c r="B141" s="7" t="s">
        <v>9</v>
      </c>
      <c r="C141" s="5" t="s">
        <v>9</v>
      </c>
      <c r="D141" s="6" t="s">
        <v>9</v>
      </c>
      <c r="E141" s="7" t="s">
        <v>9</v>
      </c>
      <c r="F141" s="5">
        <v>493</v>
      </c>
      <c r="G141" s="6" t="s">
        <v>9</v>
      </c>
      <c r="H141" s="7" t="s">
        <v>9</v>
      </c>
      <c r="I141" s="5">
        <v>2701</v>
      </c>
      <c r="J141" s="6" t="s">
        <v>9</v>
      </c>
      <c r="K141" s="7" t="s">
        <v>9</v>
      </c>
      <c r="L141" s="5">
        <v>9754.4189999999999</v>
      </c>
      <c r="M141" s="6" t="s">
        <v>9</v>
      </c>
      <c r="N141" s="7" t="s">
        <v>9</v>
      </c>
      <c r="O141" s="5">
        <v>8549.8230000000003</v>
      </c>
      <c r="P141" s="6" t="s">
        <v>9</v>
      </c>
      <c r="Q141" s="7"/>
      <c r="R141" s="5">
        <v>8210.2810000000009</v>
      </c>
      <c r="S141" s="6" t="s">
        <v>9</v>
      </c>
      <c r="T141" s="7" t="s">
        <v>9</v>
      </c>
      <c r="U141" s="5">
        <v>7397.116</v>
      </c>
      <c r="V141" s="8" t="s">
        <v>9</v>
      </c>
      <c r="W141" s="7"/>
      <c r="X141" s="5">
        <v>8360.1229999999996</v>
      </c>
      <c r="Y141" s="8" t="s">
        <v>9</v>
      </c>
      <c r="Z141" s="7"/>
      <c r="AA141" s="5">
        <v>7205.3720000000003</v>
      </c>
      <c r="AB141" s="8" t="s">
        <v>9</v>
      </c>
      <c r="AC141" s="418"/>
    </row>
    <row r="142" spans="1:29" x14ac:dyDescent="0.3">
      <c r="A142" s="288" t="s">
        <v>69</v>
      </c>
      <c r="B142" s="289"/>
      <c r="C142" s="290">
        <f>SUM(C6:C141)</f>
        <v>214371.84276699999</v>
      </c>
      <c r="D142" s="291"/>
      <c r="E142" s="289"/>
      <c r="F142" s="290">
        <f>SUM(F6:F141)</f>
        <v>252225.67266666671</v>
      </c>
      <c r="G142" s="291"/>
      <c r="H142" s="289"/>
      <c r="I142" s="290">
        <f>SUM(I6:I141)</f>
        <v>284044.397</v>
      </c>
      <c r="J142" s="291"/>
      <c r="K142" s="289"/>
      <c r="L142" s="290">
        <f>SUM(L6:L141)</f>
        <v>315663.23135349998</v>
      </c>
      <c r="M142" s="291"/>
      <c r="N142" s="289"/>
      <c r="O142" s="290">
        <f>SUM(O6:O141)</f>
        <v>328506.59444999992</v>
      </c>
      <c r="P142" s="291"/>
      <c r="Q142" s="289"/>
      <c r="R142" s="290">
        <f>SUM(R6:R141)</f>
        <v>381274.52400000009</v>
      </c>
      <c r="S142" s="291"/>
      <c r="T142" s="289"/>
      <c r="U142" s="290">
        <f>SUM(U6:U141)</f>
        <v>395742.83100000001</v>
      </c>
      <c r="V142" s="292"/>
      <c r="W142" s="289"/>
      <c r="X142" s="290">
        <f>SUM(X4:X141)</f>
        <v>422584.35999999993</v>
      </c>
      <c r="Y142" s="292"/>
      <c r="Z142" s="289"/>
      <c r="AA142" s="290">
        <f>SUM(AA4:AA141)</f>
        <v>416003.93800000014</v>
      </c>
      <c r="AB142" s="292"/>
    </row>
    <row r="143" spans="1:29" ht="57.6" x14ac:dyDescent="0.3">
      <c r="A143" s="665" t="s">
        <v>620</v>
      </c>
      <c r="B143" s="31"/>
      <c r="C143" s="31"/>
      <c r="D143" s="31"/>
      <c r="E143" s="32"/>
      <c r="F143" s="32"/>
      <c r="G143" s="33"/>
      <c r="H143" s="32"/>
      <c r="I143" s="32"/>
      <c r="J143" s="33"/>
      <c r="K143" s="32"/>
      <c r="L143" s="34"/>
      <c r="M143" s="32"/>
      <c r="N143" s="32"/>
      <c r="O143" s="32"/>
      <c r="P143" s="32"/>
      <c r="Q143" s="32"/>
      <c r="R143" s="32"/>
      <c r="S143" s="32"/>
      <c r="T143" s="32"/>
      <c r="U143" s="32"/>
      <c r="V143" s="32"/>
    </row>
    <row r="144" spans="1:29" x14ac:dyDescent="0.3">
      <c r="A144" s="277"/>
      <c r="B144" s="35"/>
      <c r="C144" s="35"/>
      <c r="D144" s="35"/>
      <c r="E144" s="36"/>
      <c r="F144" s="36"/>
      <c r="G144" s="37"/>
      <c r="H144" s="36"/>
      <c r="I144" s="38"/>
      <c r="J144" s="37"/>
      <c r="K144" s="36"/>
      <c r="L144" s="39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x14ac:dyDescent="0.3">
      <c r="A145" s="277"/>
      <c r="B145" s="35"/>
      <c r="C145" s="35"/>
      <c r="D145" s="35"/>
      <c r="E145" s="36"/>
      <c r="F145" s="36"/>
      <c r="G145" s="37"/>
      <c r="H145" s="36"/>
      <c r="I145" s="40"/>
      <c r="J145" s="37"/>
      <c r="K145" s="37"/>
      <c r="L145" s="41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x14ac:dyDescent="0.3">
      <c r="A146" s="277"/>
      <c r="B146" s="35"/>
      <c r="C146" s="35"/>
      <c r="D146" s="35"/>
      <c r="E146" s="36"/>
      <c r="F146" s="36"/>
      <c r="G146" s="37"/>
      <c r="H146" s="36"/>
      <c r="I146" s="36"/>
      <c r="J146" s="37"/>
      <c r="K146" s="42"/>
      <c r="L146" s="42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x14ac:dyDescent="0.3">
      <c r="A147" s="277"/>
      <c r="B147" s="35"/>
      <c r="C147" s="35"/>
      <c r="D147" s="35"/>
      <c r="E147" s="36"/>
      <c r="F147" s="36"/>
      <c r="G147" s="37"/>
      <c r="H147" s="36"/>
      <c r="I147" s="36"/>
      <c r="J147" s="37"/>
      <c r="K147" s="36"/>
      <c r="L147" s="43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x14ac:dyDescent="0.3">
      <c r="A148" s="277"/>
      <c r="B148" s="35"/>
      <c r="C148" s="35"/>
      <c r="D148" s="35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6"/>
      <c r="Q148" s="37"/>
      <c r="R148" s="37"/>
      <c r="S148" s="36"/>
      <c r="T148" s="37"/>
      <c r="U148" s="37"/>
      <c r="V148" s="36"/>
    </row>
    <row r="149" spans="1:22" x14ac:dyDescent="0.3">
      <c r="A149" s="277"/>
      <c r="B149" s="35"/>
      <c r="C149" s="35"/>
      <c r="D149" s="35"/>
      <c r="E149" s="36"/>
      <c r="F149" s="36"/>
      <c r="G149" s="37"/>
      <c r="H149" s="36"/>
      <c r="I149" s="36"/>
      <c r="J149" s="37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x14ac:dyDescent="0.3">
      <c r="A150" s="278"/>
      <c r="B150" s="36"/>
      <c r="C150" s="36"/>
      <c r="D150" s="37"/>
      <c r="E150" s="36"/>
      <c r="F150" s="36"/>
      <c r="G150" s="37"/>
      <c r="H150" s="36"/>
      <c r="I150" s="36"/>
      <c r="J150" s="37"/>
      <c r="K150" s="36"/>
      <c r="L150" s="36"/>
      <c r="M150" s="36"/>
      <c r="N150" s="36"/>
      <c r="O150" s="37"/>
      <c r="P150" s="36"/>
      <c r="Q150" s="36"/>
      <c r="R150" s="37"/>
      <c r="S150" s="36"/>
      <c r="T150" s="36"/>
      <c r="U150" s="37"/>
      <c r="V150" s="36"/>
    </row>
    <row r="151" spans="1:22" x14ac:dyDescent="0.3">
      <c r="A151" s="278"/>
      <c r="B151" s="36"/>
      <c r="C151" s="36"/>
      <c r="D151" s="37"/>
      <c r="E151" s="36"/>
      <c r="F151" s="36"/>
      <c r="G151" s="37"/>
      <c r="H151" s="36"/>
      <c r="I151" s="36"/>
      <c r="J151" s="37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x14ac:dyDescent="0.3">
      <c r="A152" s="278"/>
      <c r="B152" s="36"/>
      <c r="C152" s="36"/>
      <c r="D152" s="37"/>
      <c r="E152" s="36"/>
      <c r="F152" s="36"/>
      <c r="G152" s="37"/>
      <c r="H152" s="36"/>
      <c r="I152" s="36"/>
      <c r="J152" s="37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3">
      <c r="A153" s="278"/>
      <c r="B153" s="36"/>
      <c r="C153" s="36"/>
      <c r="D153" s="37"/>
      <c r="E153" s="36"/>
      <c r="F153" s="36"/>
      <c r="G153" s="37"/>
      <c r="H153" s="36"/>
      <c r="I153" s="36"/>
      <c r="J153" s="37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x14ac:dyDescent="0.3">
      <c r="A154" s="278"/>
      <c r="B154" s="36"/>
      <c r="C154" s="36"/>
      <c r="D154" s="37"/>
      <c r="E154" s="36"/>
      <c r="F154" s="36"/>
      <c r="G154" s="37"/>
      <c r="H154" s="36"/>
      <c r="I154" s="36"/>
      <c r="J154" s="37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x14ac:dyDescent="0.3">
      <c r="A155" s="278"/>
      <c r="B155" s="36"/>
      <c r="C155" s="36"/>
      <c r="D155" s="37"/>
      <c r="E155" s="36"/>
      <c r="F155" s="36"/>
      <c r="G155" s="37"/>
      <c r="H155" s="36"/>
      <c r="I155" s="36"/>
      <c r="J155" s="37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x14ac:dyDescent="0.3">
      <c r="A156" s="278"/>
      <c r="B156" s="36"/>
      <c r="C156" s="36"/>
      <c r="D156" s="37"/>
      <c r="E156" s="36"/>
      <c r="F156" s="36"/>
      <c r="G156" s="37"/>
      <c r="H156" s="36"/>
      <c r="I156" s="36"/>
      <c r="J156" s="37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x14ac:dyDescent="0.3">
      <c r="A157" s="278"/>
      <c r="B157" s="36"/>
      <c r="C157" s="36"/>
      <c r="D157" s="37"/>
      <c r="E157" s="36"/>
      <c r="F157" s="36"/>
      <c r="G157" s="37"/>
      <c r="H157" s="36"/>
      <c r="I157" s="36"/>
      <c r="J157" s="37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x14ac:dyDescent="0.3">
      <c r="A158" s="278"/>
      <c r="B158" s="36"/>
      <c r="C158" s="36"/>
      <c r="D158" s="37"/>
      <c r="E158" s="36"/>
      <c r="F158" s="36"/>
      <c r="G158" s="37"/>
      <c r="H158" s="36"/>
      <c r="I158" s="36"/>
      <c r="J158" s="37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x14ac:dyDescent="0.3">
      <c r="A159" s="278"/>
      <c r="B159" s="36"/>
      <c r="C159" s="36"/>
      <c r="D159" s="37"/>
      <c r="E159" s="36"/>
      <c r="F159" s="36"/>
      <c r="G159" s="37"/>
      <c r="H159" s="36"/>
      <c r="I159" s="36"/>
      <c r="J159" s="37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x14ac:dyDescent="0.3">
      <c r="A160" s="278"/>
      <c r="B160" s="36"/>
      <c r="C160" s="36"/>
      <c r="D160" s="37"/>
      <c r="E160" s="36"/>
      <c r="F160" s="36"/>
      <c r="G160" s="37"/>
      <c r="H160" s="36"/>
      <c r="I160" s="36"/>
      <c r="J160" s="37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x14ac:dyDescent="0.3">
      <c r="A161" s="278"/>
      <c r="B161" s="36"/>
      <c r="C161" s="36"/>
      <c r="D161" s="37"/>
      <c r="E161" s="36"/>
      <c r="F161" s="36"/>
      <c r="G161" s="37"/>
      <c r="H161" s="36"/>
      <c r="I161" s="36"/>
      <c r="J161" s="37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x14ac:dyDescent="0.3">
      <c r="A162" s="278"/>
      <c r="B162" s="36"/>
      <c r="C162" s="36"/>
      <c r="D162" s="37"/>
      <c r="E162" s="36"/>
      <c r="F162" s="36"/>
      <c r="G162" s="37"/>
      <c r="H162" s="36"/>
      <c r="I162" s="36"/>
      <c r="J162" s="37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x14ac:dyDescent="0.3">
      <c r="A163" s="278"/>
      <c r="B163" s="36"/>
      <c r="C163" s="36"/>
      <c r="D163" s="37"/>
      <c r="E163" s="36"/>
      <c r="F163" s="36"/>
      <c r="G163" s="37"/>
      <c r="H163" s="36"/>
      <c r="I163" s="36"/>
      <c r="J163" s="37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x14ac:dyDescent="0.3">
      <c r="A164" s="278"/>
      <c r="B164" s="36"/>
      <c r="C164" s="36"/>
      <c r="D164" s="37"/>
      <c r="E164" s="36"/>
      <c r="F164" s="36"/>
      <c r="G164" s="37"/>
      <c r="H164" s="36"/>
      <c r="I164" s="36"/>
      <c r="J164" s="37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x14ac:dyDescent="0.3">
      <c r="A165" s="278"/>
      <c r="B165" s="36"/>
      <c r="C165" s="36"/>
      <c r="D165" s="37"/>
      <c r="E165" s="36"/>
      <c r="F165" s="36"/>
      <c r="G165" s="37"/>
      <c r="H165" s="36"/>
      <c r="I165" s="36"/>
      <c r="J165" s="37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x14ac:dyDescent="0.3">
      <c r="A166" s="278"/>
      <c r="B166" s="36"/>
      <c r="C166" s="36"/>
      <c r="D166" s="37"/>
      <c r="E166" s="36"/>
      <c r="F166" s="36"/>
      <c r="G166" s="37"/>
      <c r="H166" s="36"/>
      <c r="I166" s="36"/>
      <c r="J166" s="37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x14ac:dyDescent="0.3">
      <c r="A167" s="278"/>
      <c r="B167" s="36"/>
      <c r="C167" s="36"/>
      <c r="D167" s="37"/>
      <c r="E167" s="36"/>
      <c r="F167" s="36"/>
      <c r="G167" s="37"/>
      <c r="H167" s="36"/>
      <c r="I167" s="36"/>
      <c r="J167" s="37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x14ac:dyDescent="0.3">
      <c r="A168" s="278"/>
      <c r="B168" s="36"/>
      <c r="C168" s="36"/>
      <c r="D168" s="37"/>
      <c r="E168" s="36"/>
      <c r="F168" s="36"/>
      <c r="G168" s="37"/>
      <c r="H168" s="36"/>
      <c r="I168" s="36"/>
      <c r="J168" s="37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x14ac:dyDescent="0.3">
      <c r="A169" s="278"/>
      <c r="B169" s="36"/>
      <c r="C169" s="36"/>
      <c r="D169" s="37"/>
      <c r="E169" s="36"/>
      <c r="F169" s="36"/>
      <c r="G169" s="37"/>
      <c r="H169" s="36"/>
      <c r="I169" s="36"/>
      <c r="J169" s="37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x14ac:dyDescent="0.3">
      <c r="A170" s="278"/>
      <c r="B170" s="36"/>
      <c r="C170" s="36"/>
      <c r="D170" s="37"/>
      <c r="E170" s="36"/>
      <c r="F170" s="36"/>
      <c r="G170" s="37"/>
      <c r="H170" s="36"/>
      <c r="I170" s="36"/>
      <c r="J170" s="37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x14ac:dyDescent="0.3">
      <c r="A171" s="278"/>
      <c r="B171" s="36"/>
      <c r="C171" s="36"/>
      <c r="D171" s="37"/>
      <c r="E171" s="36"/>
      <c r="F171" s="36"/>
      <c r="G171" s="37"/>
      <c r="H171" s="36"/>
      <c r="I171" s="36"/>
      <c r="J171" s="37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x14ac:dyDescent="0.3">
      <c r="A172" s="278"/>
      <c r="B172" s="36"/>
      <c r="C172" s="36"/>
      <c r="D172" s="37"/>
      <c r="E172" s="36"/>
      <c r="F172" s="36"/>
      <c r="G172" s="37"/>
      <c r="H172" s="36"/>
      <c r="I172" s="36"/>
      <c r="J172" s="37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x14ac:dyDescent="0.3">
      <c r="A173" s="278"/>
      <c r="B173" s="36"/>
      <c r="C173" s="36"/>
      <c r="D173" s="37"/>
      <c r="E173" s="36"/>
      <c r="F173" s="36"/>
      <c r="G173" s="37"/>
      <c r="H173" s="36"/>
      <c r="I173" s="36"/>
      <c r="J173" s="37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x14ac:dyDescent="0.3">
      <c r="A174" s="278"/>
      <c r="B174" s="36"/>
      <c r="C174" s="36"/>
      <c r="D174" s="37"/>
      <c r="E174" s="36"/>
      <c r="F174" s="36"/>
      <c r="G174" s="37"/>
      <c r="H174" s="36"/>
      <c r="I174" s="36"/>
      <c r="J174" s="37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x14ac:dyDescent="0.3">
      <c r="A175" s="278"/>
      <c r="B175" s="36"/>
      <c r="C175" s="36"/>
      <c r="D175" s="37"/>
      <c r="E175" s="36"/>
      <c r="F175" s="36"/>
      <c r="G175" s="37"/>
      <c r="H175" s="36"/>
      <c r="I175" s="36"/>
      <c r="J175" s="37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x14ac:dyDescent="0.3">
      <c r="A176" s="278"/>
      <c r="B176" s="36"/>
      <c r="C176" s="36"/>
      <c r="D176" s="37"/>
      <c r="E176" s="36"/>
      <c r="F176" s="36"/>
      <c r="G176" s="37"/>
      <c r="H176" s="36"/>
      <c r="I176" s="36"/>
      <c r="J176" s="37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x14ac:dyDescent="0.3">
      <c r="A177" s="278"/>
      <c r="B177" s="36"/>
      <c r="C177" s="36"/>
      <c r="D177" s="37"/>
      <c r="E177" s="36"/>
      <c r="F177" s="36"/>
      <c r="G177" s="37"/>
      <c r="H177" s="36"/>
      <c r="I177" s="36"/>
      <c r="J177" s="37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x14ac:dyDescent="0.3">
      <c r="A178" s="278"/>
      <c r="B178" s="36"/>
      <c r="C178" s="36"/>
      <c r="D178" s="37"/>
      <c r="E178" s="36"/>
      <c r="F178" s="36"/>
      <c r="G178" s="37"/>
      <c r="H178" s="36"/>
      <c r="I178" s="36"/>
      <c r="J178" s="37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x14ac:dyDescent="0.3">
      <c r="A179" s="278"/>
      <c r="B179" s="36"/>
      <c r="C179" s="36"/>
      <c r="D179" s="37"/>
      <c r="E179" s="36"/>
      <c r="F179" s="36"/>
      <c r="G179" s="37"/>
      <c r="H179" s="36"/>
      <c r="I179" s="36"/>
      <c r="J179" s="37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x14ac:dyDescent="0.3">
      <c r="A180" s="278"/>
      <c r="B180" s="36"/>
      <c r="C180" s="36"/>
      <c r="D180" s="37"/>
      <c r="E180" s="36"/>
      <c r="F180" s="36"/>
      <c r="G180" s="37"/>
      <c r="H180" s="36"/>
      <c r="I180" s="36"/>
      <c r="J180" s="37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x14ac:dyDescent="0.3">
      <c r="A181" s="278"/>
      <c r="B181" s="36"/>
      <c r="C181" s="36"/>
      <c r="D181" s="37"/>
      <c r="E181" s="36"/>
      <c r="F181" s="36"/>
      <c r="G181" s="37"/>
      <c r="H181" s="36"/>
      <c r="I181" s="36"/>
      <c r="J181" s="37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x14ac:dyDescent="0.3">
      <c r="A182" s="278"/>
      <c r="B182" s="36"/>
      <c r="C182" s="36"/>
      <c r="D182" s="37"/>
      <c r="E182" s="36"/>
      <c r="F182" s="36"/>
      <c r="G182" s="37"/>
      <c r="H182" s="36"/>
      <c r="I182" s="36"/>
      <c r="J182" s="37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x14ac:dyDescent="0.3">
      <c r="A183" s="278"/>
      <c r="B183" s="36"/>
      <c r="C183" s="36"/>
      <c r="D183" s="37"/>
      <c r="E183" s="36"/>
      <c r="F183" s="36"/>
      <c r="G183" s="37"/>
      <c r="H183" s="36"/>
      <c r="I183" s="36"/>
      <c r="J183" s="37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x14ac:dyDescent="0.3">
      <c r="A184" s="278"/>
      <c r="B184" s="36"/>
      <c r="C184" s="36"/>
      <c r="D184" s="37"/>
      <c r="E184" s="36"/>
      <c r="F184" s="36"/>
      <c r="G184" s="37"/>
      <c r="H184" s="36"/>
      <c r="I184" s="36"/>
      <c r="J184" s="37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x14ac:dyDescent="0.3">
      <c r="A185" s="278"/>
      <c r="B185" s="36"/>
      <c r="C185" s="36"/>
      <c r="D185" s="37"/>
      <c r="E185" s="36"/>
      <c r="F185" s="36"/>
      <c r="G185" s="37"/>
      <c r="H185" s="36"/>
      <c r="I185" s="36"/>
      <c r="J185" s="37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x14ac:dyDescent="0.3">
      <c r="A186" s="278"/>
      <c r="B186" s="36"/>
      <c r="C186" s="36"/>
      <c r="D186" s="37"/>
      <c r="E186" s="36"/>
      <c r="F186" s="36"/>
      <c r="G186" s="37"/>
      <c r="H186" s="36"/>
      <c r="I186" s="36"/>
      <c r="J186" s="37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x14ac:dyDescent="0.3">
      <c r="A187" s="278"/>
      <c r="B187" s="36"/>
      <c r="C187" s="36"/>
      <c r="D187" s="37"/>
      <c r="E187" s="36"/>
      <c r="F187" s="36"/>
      <c r="G187" s="37"/>
      <c r="H187" s="36"/>
      <c r="I187" s="36"/>
      <c r="J187" s="37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x14ac:dyDescent="0.3">
      <c r="A188" s="278"/>
      <c r="B188" s="36"/>
      <c r="C188" s="36"/>
      <c r="D188" s="37"/>
      <c r="E188" s="36"/>
      <c r="F188" s="36"/>
      <c r="G188" s="37"/>
      <c r="H188" s="36"/>
      <c r="I188" s="36"/>
      <c r="J188" s="37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x14ac:dyDescent="0.3">
      <c r="A189" s="278"/>
      <c r="B189" s="36"/>
      <c r="C189" s="36"/>
      <c r="D189" s="37"/>
      <c r="E189" s="36"/>
      <c r="F189" s="36"/>
      <c r="G189" s="37"/>
      <c r="H189" s="36"/>
      <c r="I189" s="36"/>
      <c r="J189" s="37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x14ac:dyDescent="0.3">
      <c r="A190" s="278"/>
      <c r="B190" s="36"/>
      <c r="C190" s="36"/>
      <c r="D190" s="37"/>
      <c r="E190" s="36"/>
      <c r="F190" s="36"/>
      <c r="G190" s="37"/>
      <c r="H190" s="36"/>
      <c r="I190" s="36"/>
      <c r="J190" s="37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x14ac:dyDescent="0.3">
      <c r="A191" s="278"/>
      <c r="B191" s="36"/>
      <c r="C191" s="36"/>
      <c r="D191" s="37"/>
      <c r="E191" s="36"/>
      <c r="F191" s="36"/>
      <c r="G191" s="37"/>
      <c r="H191" s="36"/>
      <c r="I191" s="36"/>
      <c r="J191" s="37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x14ac:dyDescent="0.3">
      <c r="A192" s="278"/>
      <c r="B192" s="36"/>
      <c r="C192" s="36"/>
      <c r="D192" s="37"/>
      <c r="E192" s="36"/>
      <c r="F192" s="36"/>
      <c r="G192" s="37"/>
      <c r="H192" s="36"/>
      <c r="I192" s="36"/>
      <c r="J192" s="37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x14ac:dyDescent="0.3">
      <c r="A193" s="278"/>
      <c r="B193" s="36"/>
      <c r="C193" s="36"/>
      <c r="D193" s="37"/>
      <c r="E193" s="36"/>
      <c r="F193" s="36"/>
      <c r="G193" s="37"/>
      <c r="H193" s="36"/>
      <c r="I193" s="36"/>
      <c r="J193" s="37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x14ac:dyDescent="0.3">
      <c r="A194" s="278"/>
      <c r="B194" s="36"/>
      <c r="C194" s="36"/>
      <c r="D194" s="37"/>
      <c r="E194" s="36"/>
      <c r="F194" s="36"/>
      <c r="G194" s="37"/>
      <c r="H194" s="36"/>
      <c r="I194" s="36"/>
      <c r="J194" s="37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x14ac:dyDescent="0.3">
      <c r="A195" s="278"/>
      <c r="B195" s="36"/>
      <c r="C195" s="36"/>
      <c r="D195" s="37"/>
      <c r="E195" s="36"/>
      <c r="F195" s="36"/>
      <c r="G195" s="37"/>
      <c r="H195" s="36"/>
      <c r="I195" s="36"/>
      <c r="J195" s="37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x14ac:dyDescent="0.3">
      <c r="A196" s="278"/>
      <c r="B196" s="36"/>
      <c r="C196" s="36"/>
      <c r="D196" s="37"/>
      <c r="E196" s="36"/>
      <c r="F196" s="36"/>
      <c r="G196" s="37"/>
      <c r="H196" s="36"/>
      <c r="I196" s="36"/>
      <c r="J196" s="37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x14ac:dyDescent="0.3">
      <c r="A197" s="278"/>
      <c r="B197" s="36"/>
      <c r="C197" s="36"/>
      <c r="D197" s="37"/>
      <c r="E197" s="36"/>
      <c r="F197" s="36"/>
      <c r="G197" s="37"/>
      <c r="H197" s="36"/>
      <c r="I197" s="36"/>
      <c r="J197" s="37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x14ac:dyDescent="0.3">
      <c r="A198" s="278"/>
      <c r="B198" s="36"/>
      <c r="C198" s="36"/>
      <c r="D198" s="37"/>
      <c r="E198" s="36"/>
      <c r="F198" s="36"/>
      <c r="G198" s="37"/>
      <c r="H198" s="36"/>
      <c r="I198" s="36"/>
      <c r="J198" s="37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x14ac:dyDescent="0.3">
      <c r="A199" s="278"/>
      <c r="B199" s="36"/>
      <c r="C199" s="36"/>
      <c r="D199" s="37"/>
      <c r="E199" s="36"/>
      <c r="F199" s="36"/>
      <c r="G199" s="37"/>
      <c r="H199" s="36"/>
      <c r="I199" s="36"/>
      <c r="J199" s="37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x14ac:dyDescent="0.3">
      <c r="A200" s="278"/>
      <c r="B200" s="36"/>
      <c r="C200" s="36"/>
      <c r="D200" s="37"/>
      <c r="E200" s="36"/>
      <c r="F200" s="36"/>
      <c r="G200" s="37"/>
      <c r="H200" s="36"/>
      <c r="I200" s="36"/>
      <c r="J200" s="37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x14ac:dyDescent="0.3">
      <c r="A201" s="278"/>
      <c r="B201" s="36"/>
      <c r="C201" s="36"/>
      <c r="D201" s="37"/>
      <c r="E201" s="36"/>
      <c r="F201" s="36"/>
      <c r="G201" s="37"/>
      <c r="H201" s="36"/>
      <c r="I201" s="36"/>
      <c r="J201" s="37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x14ac:dyDescent="0.3">
      <c r="A202" s="278"/>
      <c r="B202" s="36"/>
      <c r="C202" s="36"/>
      <c r="D202" s="37"/>
      <c r="E202" s="36"/>
      <c r="F202" s="36"/>
      <c r="G202" s="37"/>
      <c r="H202" s="36"/>
      <c r="I202" s="36"/>
      <c r="J202" s="37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x14ac:dyDescent="0.3">
      <c r="A203" s="278"/>
      <c r="B203" s="36"/>
      <c r="C203" s="36"/>
      <c r="D203" s="37"/>
      <c r="E203" s="36"/>
      <c r="F203" s="36"/>
      <c r="G203" s="37"/>
      <c r="H203" s="36"/>
      <c r="I203" s="36"/>
      <c r="J203" s="37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x14ac:dyDescent="0.3">
      <c r="A204" s="278"/>
      <c r="B204" s="36"/>
      <c r="C204" s="36"/>
      <c r="D204" s="37"/>
      <c r="E204" s="36"/>
      <c r="F204" s="36"/>
      <c r="G204" s="37"/>
      <c r="H204" s="36"/>
      <c r="I204" s="36"/>
      <c r="J204" s="37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x14ac:dyDescent="0.3">
      <c r="A205" s="278"/>
      <c r="B205" s="36"/>
      <c r="C205" s="36"/>
      <c r="D205" s="37"/>
      <c r="E205" s="36"/>
      <c r="F205" s="36"/>
      <c r="G205" s="37"/>
      <c r="H205" s="36"/>
      <c r="I205" s="36"/>
      <c r="J205" s="37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x14ac:dyDescent="0.3">
      <c r="A206" s="278"/>
      <c r="B206" s="36"/>
      <c r="C206" s="36"/>
      <c r="D206" s="37"/>
      <c r="E206" s="36"/>
      <c r="F206" s="36"/>
      <c r="G206" s="37"/>
      <c r="H206" s="36"/>
      <c r="I206" s="36"/>
      <c r="J206" s="37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x14ac:dyDescent="0.3">
      <c r="A207" s="278"/>
      <c r="B207" s="36"/>
      <c r="C207" s="36"/>
      <c r="D207" s="37"/>
      <c r="E207" s="36"/>
      <c r="F207" s="36"/>
      <c r="G207" s="37"/>
      <c r="H207" s="36"/>
      <c r="I207" s="36"/>
      <c r="J207" s="37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x14ac:dyDescent="0.3">
      <c r="A208" s="278"/>
      <c r="B208" s="36"/>
      <c r="C208" s="36"/>
      <c r="D208" s="37"/>
      <c r="E208" s="36"/>
      <c r="F208" s="36"/>
      <c r="G208" s="37"/>
      <c r="H208" s="36"/>
      <c r="I208" s="36"/>
      <c r="J208" s="37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x14ac:dyDescent="0.3">
      <c r="A209" s="278"/>
      <c r="B209" s="36"/>
      <c r="C209" s="36"/>
      <c r="D209" s="37"/>
      <c r="E209" s="36"/>
      <c r="F209" s="36"/>
      <c r="G209" s="37"/>
      <c r="H209" s="36"/>
      <c r="I209" s="36"/>
      <c r="J209" s="37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x14ac:dyDescent="0.3">
      <c r="A210" s="278"/>
      <c r="B210" s="36"/>
      <c r="C210" s="36"/>
      <c r="D210" s="37"/>
      <c r="E210" s="36"/>
      <c r="F210" s="36"/>
      <c r="G210" s="37"/>
      <c r="H210" s="36"/>
      <c r="I210" s="36"/>
      <c r="J210" s="37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x14ac:dyDescent="0.3">
      <c r="A211" s="278"/>
      <c r="B211" s="36"/>
      <c r="C211" s="36"/>
      <c r="D211" s="37"/>
      <c r="E211" s="36"/>
      <c r="F211" s="36"/>
      <c r="G211" s="37"/>
      <c r="H211" s="36"/>
      <c r="I211" s="36"/>
      <c r="J211" s="37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x14ac:dyDescent="0.3">
      <c r="A212" s="278"/>
      <c r="B212" s="36"/>
      <c r="C212" s="36"/>
      <c r="D212" s="37"/>
      <c r="E212" s="36"/>
      <c r="F212" s="36"/>
      <c r="G212" s="37"/>
      <c r="H212" s="36"/>
      <c r="I212" s="36"/>
      <c r="J212" s="37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x14ac:dyDescent="0.3">
      <c r="A213" s="278"/>
      <c r="B213" s="36"/>
      <c r="C213" s="36"/>
      <c r="D213" s="37"/>
      <c r="E213" s="36"/>
      <c r="F213" s="36"/>
      <c r="G213" s="37"/>
      <c r="H213" s="36"/>
      <c r="I213" s="36"/>
      <c r="J213" s="37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x14ac:dyDescent="0.3">
      <c r="A214" s="278"/>
      <c r="B214" s="36"/>
      <c r="C214" s="36"/>
      <c r="D214" s="37"/>
      <c r="E214" s="36"/>
      <c r="F214" s="36"/>
      <c r="G214" s="37"/>
      <c r="H214" s="36"/>
      <c r="I214" s="36"/>
      <c r="J214" s="37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x14ac:dyDescent="0.3">
      <c r="A215" s="278"/>
      <c r="B215" s="36"/>
      <c r="C215" s="36"/>
      <c r="D215" s="37"/>
      <c r="E215" s="36"/>
      <c r="F215" s="36"/>
      <c r="G215" s="37"/>
      <c r="H215" s="36"/>
      <c r="I215" s="36"/>
      <c r="J215" s="37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x14ac:dyDescent="0.3">
      <c r="A216" s="278"/>
      <c r="B216" s="36"/>
      <c r="C216" s="36"/>
      <c r="D216" s="37"/>
      <c r="E216" s="36"/>
      <c r="F216" s="36"/>
      <c r="G216" s="37"/>
      <c r="H216" s="36"/>
      <c r="I216" s="36"/>
      <c r="J216" s="37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x14ac:dyDescent="0.3">
      <c r="A217" s="278"/>
      <c r="B217" s="36"/>
      <c r="C217" s="36"/>
      <c r="D217" s="37"/>
      <c r="E217" s="36"/>
      <c r="F217" s="36"/>
      <c r="G217" s="37"/>
      <c r="H217" s="36"/>
      <c r="I217" s="36"/>
      <c r="J217" s="37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x14ac:dyDescent="0.3">
      <c r="A218" s="278"/>
      <c r="B218" s="36"/>
      <c r="C218" s="36"/>
      <c r="D218" s="37"/>
      <c r="E218" s="36"/>
      <c r="F218" s="36"/>
      <c r="G218" s="37"/>
      <c r="H218" s="36"/>
      <c r="I218" s="36"/>
      <c r="J218" s="37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x14ac:dyDescent="0.3">
      <c r="A219" s="278"/>
      <c r="B219" s="36"/>
      <c r="C219" s="36"/>
      <c r="D219" s="37"/>
      <c r="E219" s="36"/>
      <c r="F219" s="36"/>
      <c r="G219" s="37"/>
      <c r="H219" s="36"/>
      <c r="I219" s="36"/>
      <c r="J219" s="37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x14ac:dyDescent="0.3">
      <c r="A220" s="278"/>
      <c r="B220" s="36"/>
      <c r="C220" s="36"/>
      <c r="D220" s="37"/>
      <c r="E220" s="36"/>
      <c r="F220" s="36"/>
      <c r="G220" s="37"/>
      <c r="H220" s="36"/>
      <c r="I220" s="36"/>
      <c r="J220" s="37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x14ac:dyDescent="0.3">
      <c r="A221" s="278"/>
      <c r="B221" s="36"/>
      <c r="C221" s="36"/>
      <c r="D221" s="37"/>
      <c r="E221" s="36"/>
      <c r="F221" s="36"/>
      <c r="G221" s="37"/>
      <c r="H221" s="36"/>
      <c r="I221" s="36"/>
      <c r="J221" s="37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x14ac:dyDescent="0.3">
      <c r="A222" s="278"/>
      <c r="B222" s="36"/>
      <c r="C222" s="36"/>
      <c r="D222" s="37"/>
      <c r="E222" s="36"/>
      <c r="F222" s="36"/>
      <c r="G222" s="37"/>
      <c r="H222" s="36"/>
      <c r="I222" s="36"/>
      <c r="J222" s="37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x14ac:dyDescent="0.3">
      <c r="A223" s="278"/>
      <c r="B223" s="36"/>
      <c r="C223" s="36"/>
      <c r="D223" s="37"/>
      <c r="E223" s="36"/>
      <c r="F223" s="36"/>
      <c r="G223" s="37"/>
      <c r="H223" s="36"/>
      <c r="I223" s="36"/>
      <c r="J223" s="37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x14ac:dyDescent="0.3">
      <c r="A224" s="278"/>
      <c r="B224" s="36"/>
      <c r="C224" s="36"/>
      <c r="D224" s="37"/>
      <c r="E224" s="36"/>
      <c r="F224" s="36"/>
      <c r="G224" s="37"/>
      <c r="H224" s="36"/>
      <c r="I224" s="36"/>
      <c r="J224" s="37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x14ac:dyDescent="0.3">
      <c r="A225" s="278"/>
      <c r="B225" s="36"/>
      <c r="C225" s="36"/>
      <c r="D225" s="37"/>
      <c r="E225" s="36"/>
      <c r="F225" s="36"/>
      <c r="G225" s="37"/>
      <c r="H225" s="36"/>
      <c r="I225" s="36"/>
      <c r="J225" s="37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x14ac:dyDescent="0.3">
      <c r="A226" s="278"/>
      <c r="B226" s="36"/>
      <c r="C226" s="36"/>
      <c r="D226" s="37"/>
      <c r="E226" s="36"/>
      <c r="F226" s="36"/>
      <c r="G226" s="37"/>
      <c r="H226" s="36"/>
      <c r="I226" s="36"/>
      <c r="J226" s="37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x14ac:dyDescent="0.3">
      <c r="A227" s="278"/>
      <c r="B227" s="36"/>
      <c r="C227" s="36"/>
      <c r="D227" s="37"/>
      <c r="E227" s="36"/>
      <c r="F227" s="36"/>
      <c r="G227" s="37"/>
      <c r="H227" s="36"/>
      <c r="I227" s="36"/>
      <c r="J227" s="37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x14ac:dyDescent="0.3">
      <c r="A228" s="278"/>
      <c r="B228" s="36"/>
      <c r="C228" s="36"/>
      <c r="D228" s="37"/>
      <c r="E228" s="36"/>
      <c r="F228" s="36"/>
      <c r="G228" s="37"/>
      <c r="H228" s="36"/>
      <c r="I228" s="36"/>
      <c r="J228" s="37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x14ac:dyDescent="0.3">
      <c r="A229" s="278"/>
      <c r="B229" s="36"/>
      <c r="C229" s="36"/>
      <c r="D229" s="37"/>
      <c r="E229" s="36"/>
      <c r="F229" s="36"/>
      <c r="G229" s="37"/>
      <c r="H229" s="36"/>
      <c r="I229" s="36"/>
      <c r="J229" s="37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x14ac:dyDescent="0.3">
      <c r="A230" s="278"/>
      <c r="B230" s="36"/>
      <c r="C230" s="36"/>
      <c r="D230" s="37"/>
      <c r="E230" s="36"/>
      <c r="F230" s="36"/>
      <c r="G230" s="37"/>
      <c r="H230" s="36"/>
      <c r="I230" s="36"/>
      <c r="J230" s="37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x14ac:dyDescent="0.3">
      <c r="A231" s="278"/>
      <c r="B231" s="36"/>
      <c r="C231" s="36"/>
      <c r="D231" s="37"/>
      <c r="E231" s="36"/>
      <c r="F231" s="36"/>
      <c r="G231" s="37"/>
      <c r="H231" s="36"/>
      <c r="I231" s="36"/>
      <c r="J231" s="37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x14ac:dyDescent="0.3">
      <c r="A232" s="278"/>
      <c r="B232" s="36"/>
      <c r="C232" s="36"/>
      <c r="D232" s="37"/>
      <c r="E232" s="36"/>
      <c r="F232" s="36"/>
      <c r="G232" s="37"/>
      <c r="H232" s="36"/>
      <c r="I232" s="36"/>
      <c r="J232" s="37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x14ac:dyDescent="0.3">
      <c r="A233" s="278"/>
      <c r="B233" s="36"/>
      <c r="C233" s="36"/>
      <c r="D233" s="37"/>
      <c r="E233" s="36"/>
      <c r="F233" s="36"/>
      <c r="G233" s="37"/>
      <c r="H233" s="36"/>
      <c r="I233" s="36"/>
      <c r="J233" s="37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x14ac:dyDescent="0.3">
      <c r="A234" s="278"/>
      <c r="B234" s="36"/>
      <c r="C234" s="36"/>
      <c r="D234" s="37"/>
      <c r="E234" s="36"/>
      <c r="F234" s="36"/>
      <c r="G234" s="37"/>
      <c r="H234" s="36"/>
      <c r="I234" s="36"/>
      <c r="J234" s="37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x14ac:dyDescent="0.3">
      <c r="A235" s="278"/>
      <c r="B235" s="36"/>
      <c r="C235" s="36"/>
      <c r="D235" s="37"/>
      <c r="E235" s="36"/>
      <c r="F235" s="36"/>
      <c r="G235" s="37"/>
      <c r="H235" s="36"/>
      <c r="I235" s="36"/>
      <c r="J235" s="37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x14ac:dyDescent="0.3">
      <c r="A236" s="278"/>
      <c r="B236" s="36"/>
      <c r="C236" s="36"/>
      <c r="D236" s="37"/>
      <c r="E236" s="36"/>
      <c r="F236" s="36"/>
      <c r="G236" s="37"/>
      <c r="H236" s="36"/>
      <c r="I236" s="36"/>
      <c r="J236" s="37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x14ac:dyDescent="0.3">
      <c r="A237" s="278"/>
      <c r="B237" s="36"/>
      <c r="C237" s="36"/>
      <c r="D237" s="37"/>
      <c r="E237" s="36"/>
      <c r="F237" s="36"/>
      <c r="G237" s="37"/>
      <c r="H237" s="36"/>
      <c r="I237" s="36"/>
      <c r="J237" s="37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x14ac:dyDescent="0.3">
      <c r="A238" s="278"/>
      <c r="B238" s="36"/>
      <c r="C238" s="36"/>
      <c r="D238" s="37"/>
      <c r="E238" s="36"/>
      <c r="F238" s="36"/>
      <c r="G238" s="37"/>
      <c r="H238" s="36"/>
      <c r="I238" s="36"/>
      <c r="J238" s="37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x14ac:dyDescent="0.3">
      <c r="A239" s="278"/>
      <c r="B239" s="36"/>
      <c r="C239" s="36"/>
      <c r="D239" s="37"/>
      <c r="E239" s="36"/>
      <c r="F239" s="36"/>
      <c r="G239" s="37"/>
      <c r="H239" s="36"/>
      <c r="I239" s="36"/>
      <c r="J239" s="37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x14ac:dyDescent="0.3">
      <c r="A240" s="278"/>
      <c r="B240" s="36"/>
      <c r="C240" s="36"/>
      <c r="D240" s="37"/>
      <c r="E240" s="36"/>
      <c r="F240" s="36"/>
      <c r="G240" s="37"/>
      <c r="H240" s="36"/>
      <c r="I240" s="36"/>
      <c r="J240" s="37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x14ac:dyDescent="0.3">
      <c r="A241" s="278"/>
      <c r="B241" s="36"/>
      <c r="C241" s="36"/>
      <c r="D241" s="37"/>
      <c r="E241" s="36"/>
      <c r="F241" s="36"/>
      <c r="G241" s="37"/>
      <c r="H241" s="36"/>
      <c r="I241" s="36"/>
      <c r="J241" s="37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3">
      <c r="A242" s="278"/>
      <c r="B242" s="36"/>
      <c r="C242" s="36"/>
      <c r="D242" s="37"/>
      <c r="E242" s="36"/>
      <c r="F242" s="36"/>
      <c r="G242" s="37"/>
      <c r="H242" s="36"/>
      <c r="I242" s="36"/>
      <c r="J242" s="37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x14ac:dyDescent="0.3">
      <c r="A243" s="278"/>
      <c r="B243" s="36"/>
      <c r="C243" s="36"/>
      <c r="D243" s="37"/>
      <c r="E243" s="36"/>
      <c r="F243" s="36"/>
      <c r="G243" s="37"/>
      <c r="H243" s="36"/>
      <c r="I243" s="36"/>
      <c r="J243" s="37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x14ac:dyDescent="0.3">
      <c r="A244" s="278"/>
      <c r="B244" s="36"/>
      <c r="C244" s="36"/>
      <c r="D244" s="37"/>
      <c r="E244" s="36"/>
      <c r="F244" s="36"/>
      <c r="G244" s="37"/>
      <c r="H244" s="36"/>
      <c r="I244" s="36"/>
      <c r="J244" s="37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x14ac:dyDescent="0.3">
      <c r="A245" s="278"/>
      <c r="B245" s="36"/>
      <c r="C245" s="36"/>
      <c r="D245" s="37"/>
      <c r="E245" s="36"/>
      <c r="F245" s="36"/>
      <c r="G245" s="37"/>
      <c r="H245" s="36"/>
      <c r="I245" s="36"/>
      <c r="J245" s="37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x14ac:dyDescent="0.3">
      <c r="A246" s="278"/>
      <c r="B246" s="36"/>
      <c r="C246" s="36"/>
      <c r="D246" s="37"/>
      <c r="E246" s="36"/>
      <c r="F246" s="36"/>
      <c r="G246" s="37"/>
      <c r="H246" s="36"/>
      <c r="I246" s="36"/>
      <c r="J246" s="37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x14ac:dyDescent="0.3">
      <c r="A247" s="278"/>
      <c r="B247" s="36"/>
      <c r="C247" s="36"/>
      <c r="D247" s="37"/>
      <c r="E247" s="36"/>
      <c r="F247" s="36"/>
      <c r="G247" s="37"/>
      <c r="H247" s="36"/>
      <c r="I247" s="36"/>
      <c r="J247" s="37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x14ac:dyDescent="0.3">
      <c r="A248" s="278"/>
      <c r="B248" s="36"/>
      <c r="C248" s="36"/>
      <c r="D248" s="37"/>
      <c r="E248" s="36"/>
      <c r="F248" s="36"/>
      <c r="G248" s="37"/>
      <c r="H248" s="36"/>
      <c r="I248" s="36"/>
      <c r="J248" s="37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x14ac:dyDescent="0.3">
      <c r="A249" s="278"/>
      <c r="B249" s="36"/>
      <c r="C249" s="36"/>
      <c r="D249" s="37"/>
      <c r="E249" s="36"/>
      <c r="F249" s="36"/>
      <c r="G249" s="37"/>
      <c r="H249" s="36"/>
      <c r="I249" s="36"/>
      <c r="J249" s="37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3">
      <c r="A250" s="278"/>
      <c r="B250" s="36"/>
      <c r="C250" s="36"/>
      <c r="D250" s="37"/>
      <c r="E250" s="36"/>
      <c r="F250" s="36"/>
      <c r="G250" s="37"/>
      <c r="H250" s="36"/>
      <c r="I250" s="36"/>
      <c r="J250" s="37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x14ac:dyDescent="0.3">
      <c r="A251" s="278"/>
      <c r="B251" s="36"/>
      <c r="C251" s="36"/>
      <c r="D251" s="37"/>
      <c r="E251" s="36"/>
      <c r="F251" s="36"/>
      <c r="G251" s="37"/>
      <c r="H251" s="36"/>
      <c r="I251" s="36"/>
      <c r="J251" s="37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x14ac:dyDescent="0.3">
      <c r="A252" s="278"/>
      <c r="B252" s="36"/>
      <c r="C252" s="36"/>
      <c r="D252" s="37"/>
      <c r="E252" s="36"/>
      <c r="F252" s="36"/>
      <c r="G252" s="37"/>
      <c r="H252" s="36"/>
      <c r="I252" s="36"/>
      <c r="J252" s="37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x14ac:dyDescent="0.3">
      <c r="A253" s="278"/>
      <c r="B253" s="36"/>
      <c r="C253" s="36"/>
      <c r="D253" s="37"/>
      <c r="E253" s="36"/>
      <c r="F253" s="36"/>
      <c r="G253" s="37"/>
      <c r="H253" s="36"/>
      <c r="I253" s="36"/>
      <c r="J253" s="37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x14ac:dyDescent="0.3">
      <c r="A254" s="278"/>
      <c r="B254" s="36"/>
      <c r="C254" s="36"/>
      <c r="D254" s="37"/>
      <c r="E254" s="36"/>
      <c r="F254" s="36"/>
      <c r="G254" s="37"/>
      <c r="H254" s="36"/>
      <c r="I254" s="36"/>
      <c r="J254" s="37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x14ac:dyDescent="0.3">
      <c r="A255" s="278"/>
      <c r="B255" s="36"/>
      <c r="C255" s="36"/>
      <c r="D255" s="37"/>
      <c r="E255" s="36"/>
      <c r="F255" s="36"/>
      <c r="G255" s="37"/>
      <c r="H255" s="36"/>
      <c r="I255" s="36"/>
      <c r="J255" s="37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x14ac:dyDescent="0.3">
      <c r="A256" s="278"/>
      <c r="B256" s="36"/>
      <c r="C256" s="36"/>
      <c r="D256" s="37"/>
      <c r="E256" s="36"/>
      <c r="F256" s="36"/>
      <c r="G256" s="37"/>
      <c r="H256" s="36"/>
      <c r="I256" s="36"/>
      <c r="J256" s="37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x14ac:dyDescent="0.3">
      <c r="A257" s="278"/>
      <c r="B257" s="36"/>
      <c r="C257" s="36"/>
      <c r="D257" s="37"/>
      <c r="E257" s="36"/>
      <c r="F257" s="36"/>
      <c r="G257" s="37"/>
      <c r="H257" s="36"/>
      <c r="I257" s="36"/>
      <c r="J257" s="37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x14ac:dyDescent="0.3">
      <c r="A258" s="278"/>
      <c r="B258" s="36"/>
      <c r="C258" s="36"/>
      <c r="D258" s="37"/>
      <c r="E258" s="36"/>
      <c r="F258" s="36"/>
      <c r="G258" s="37"/>
      <c r="H258" s="36"/>
      <c r="I258" s="36"/>
      <c r="J258" s="37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x14ac:dyDescent="0.3">
      <c r="A259" s="278"/>
      <c r="B259" s="36"/>
      <c r="C259" s="36"/>
      <c r="D259" s="37"/>
      <c r="E259" s="36"/>
      <c r="F259" s="36"/>
      <c r="G259" s="37"/>
      <c r="H259" s="36"/>
      <c r="I259" s="36"/>
      <c r="J259" s="37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x14ac:dyDescent="0.3">
      <c r="A260" s="278"/>
      <c r="B260" s="36"/>
      <c r="C260" s="36"/>
      <c r="D260" s="37"/>
      <c r="E260" s="36"/>
      <c r="F260" s="36"/>
      <c r="G260" s="37"/>
      <c r="H260" s="36"/>
      <c r="I260" s="36"/>
      <c r="J260" s="37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x14ac:dyDescent="0.3">
      <c r="A261" s="278"/>
      <c r="B261" s="36"/>
      <c r="C261" s="36"/>
      <c r="D261" s="37"/>
      <c r="E261" s="36"/>
      <c r="F261" s="36"/>
      <c r="G261" s="37"/>
      <c r="H261" s="36"/>
      <c r="I261" s="36"/>
      <c r="J261" s="37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x14ac:dyDescent="0.3">
      <c r="A262" s="278"/>
      <c r="B262" s="36"/>
      <c r="C262" s="36"/>
      <c r="D262" s="37"/>
      <c r="E262" s="36"/>
      <c r="F262" s="36"/>
      <c r="G262" s="37"/>
      <c r="H262" s="36"/>
      <c r="I262" s="36"/>
      <c r="J262" s="37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x14ac:dyDescent="0.3">
      <c r="A263" s="278"/>
      <c r="B263" s="36"/>
      <c r="C263" s="36"/>
      <c r="D263" s="37"/>
      <c r="E263" s="36"/>
      <c r="F263" s="36"/>
      <c r="G263" s="37"/>
      <c r="H263" s="36"/>
      <c r="I263" s="36"/>
      <c r="J263" s="37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x14ac:dyDescent="0.3">
      <c r="A264" s="278"/>
      <c r="B264" s="36"/>
      <c r="C264" s="36"/>
      <c r="D264" s="37"/>
      <c r="E264" s="36"/>
      <c r="F264" s="36"/>
      <c r="G264" s="37"/>
      <c r="H264" s="36"/>
      <c r="I264" s="36"/>
      <c r="J264" s="37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x14ac:dyDescent="0.3">
      <c r="A265" s="278"/>
      <c r="B265" s="36"/>
      <c r="C265" s="36"/>
      <c r="D265" s="37"/>
      <c r="E265" s="36"/>
      <c r="F265" s="36"/>
      <c r="G265" s="37"/>
      <c r="H265" s="36"/>
      <c r="I265" s="36"/>
      <c r="J265" s="37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x14ac:dyDescent="0.3">
      <c r="A266" s="278"/>
      <c r="B266" s="36"/>
      <c r="C266" s="36"/>
      <c r="D266" s="37"/>
      <c r="E266" s="36"/>
      <c r="F266" s="36"/>
      <c r="G266" s="37"/>
      <c r="H266" s="36"/>
      <c r="I266" s="36"/>
      <c r="J266" s="37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x14ac:dyDescent="0.3">
      <c r="A267" s="278"/>
      <c r="B267" s="36"/>
      <c r="C267" s="36"/>
      <c r="D267" s="37"/>
      <c r="E267" s="36"/>
      <c r="F267" s="36"/>
      <c r="G267" s="37"/>
      <c r="H267" s="36"/>
      <c r="I267" s="36"/>
      <c r="J267" s="37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x14ac:dyDescent="0.3">
      <c r="A268" s="278"/>
      <c r="B268" s="36"/>
      <c r="C268" s="36"/>
      <c r="D268" s="37"/>
      <c r="E268" s="36"/>
      <c r="F268" s="36"/>
      <c r="G268" s="37"/>
      <c r="H268" s="36"/>
      <c r="I268" s="36"/>
      <c r="J268" s="37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x14ac:dyDescent="0.3">
      <c r="A269" s="278"/>
      <c r="B269" s="36"/>
      <c r="C269" s="36"/>
      <c r="D269" s="37"/>
      <c r="E269" s="36"/>
      <c r="F269" s="36"/>
      <c r="G269" s="37"/>
      <c r="H269" s="36"/>
      <c r="I269" s="36"/>
      <c r="J269" s="37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x14ac:dyDescent="0.3">
      <c r="A270" s="278"/>
      <c r="B270" s="36"/>
      <c r="C270" s="36"/>
      <c r="D270" s="37"/>
      <c r="E270" s="36"/>
      <c r="F270" s="36"/>
      <c r="G270" s="37"/>
      <c r="H270" s="36"/>
      <c r="I270" s="36"/>
      <c r="J270" s="37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x14ac:dyDescent="0.3">
      <c r="A271" s="278"/>
      <c r="B271" s="36"/>
      <c r="C271" s="36"/>
      <c r="D271" s="37"/>
      <c r="E271" s="36"/>
      <c r="F271" s="36"/>
      <c r="G271" s="37"/>
      <c r="H271" s="36"/>
      <c r="I271" s="36"/>
      <c r="J271" s="37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x14ac:dyDescent="0.3">
      <c r="A272" s="278"/>
      <c r="B272" s="36"/>
      <c r="C272" s="36"/>
      <c r="D272" s="37"/>
      <c r="E272" s="36"/>
      <c r="F272" s="36"/>
      <c r="G272" s="37"/>
      <c r="H272" s="36"/>
      <c r="I272" s="36"/>
      <c r="J272" s="37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x14ac:dyDescent="0.3">
      <c r="A273" s="278"/>
      <c r="B273" s="36"/>
      <c r="C273" s="36"/>
      <c r="D273" s="37"/>
      <c r="E273" s="36"/>
      <c r="F273" s="36"/>
      <c r="G273" s="37"/>
      <c r="H273" s="36"/>
      <c r="I273" s="36"/>
      <c r="J273" s="37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x14ac:dyDescent="0.3">
      <c r="A274" s="278"/>
      <c r="B274" s="36"/>
      <c r="C274" s="36"/>
      <c r="D274" s="37"/>
      <c r="E274" s="36"/>
      <c r="F274" s="36"/>
      <c r="G274" s="37"/>
      <c r="H274" s="36"/>
      <c r="I274" s="36"/>
      <c r="J274" s="37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x14ac:dyDescent="0.3">
      <c r="A275" s="278"/>
      <c r="B275" s="36"/>
      <c r="C275" s="36"/>
      <c r="D275" s="37"/>
      <c r="E275" s="36"/>
      <c r="F275" s="36"/>
      <c r="G275" s="37"/>
      <c r="H275" s="36"/>
      <c r="I275" s="36"/>
      <c r="J275" s="37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x14ac:dyDescent="0.3">
      <c r="A276" s="278"/>
      <c r="B276" s="36"/>
      <c r="C276" s="36"/>
      <c r="D276" s="37"/>
      <c r="E276" s="36"/>
      <c r="F276" s="36"/>
      <c r="G276" s="37"/>
      <c r="H276" s="36"/>
      <c r="I276" s="36"/>
      <c r="J276" s="37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x14ac:dyDescent="0.3">
      <c r="A277" s="278"/>
      <c r="B277" s="36"/>
      <c r="C277" s="36"/>
      <c r="D277" s="37"/>
      <c r="E277" s="36"/>
      <c r="F277" s="36"/>
      <c r="G277" s="37"/>
      <c r="H277" s="36"/>
      <c r="I277" s="36"/>
      <c r="J277" s="37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x14ac:dyDescent="0.3">
      <c r="A278" s="278"/>
      <c r="B278" s="36"/>
      <c r="C278" s="36"/>
      <c r="D278" s="37"/>
      <c r="E278" s="36"/>
      <c r="F278" s="36"/>
      <c r="G278" s="37"/>
      <c r="H278" s="36"/>
      <c r="I278" s="36"/>
      <c r="J278" s="37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x14ac:dyDescent="0.3">
      <c r="A279" s="278"/>
      <c r="B279" s="36"/>
      <c r="C279" s="36"/>
      <c r="D279" s="37"/>
      <c r="E279" s="36"/>
      <c r="F279" s="36"/>
      <c r="G279" s="37"/>
      <c r="H279" s="36"/>
      <c r="I279" s="36"/>
      <c r="J279" s="37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x14ac:dyDescent="0.3">
      <c r="A280" s="278"/>
      <c r="B280" s="36"/>
      <c r="C280" s="36"/>
      <c r="D280" s="37"/>
      <c r="E280" s="36"/>
      <c r="F280" s="36"/>
      <c r="G280" s="37"/>
      <c r="H280" s="36"/>
      <c r="I280" s="36"/>
      <c r="J280" s="37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x14ac:dyDescent="0.3">
      <c r="A281" s="278"/>
      <c r="B281" s="36"/>
      <c r="C281" s="36"/>
      <c r="D281" s="37"/>
      <c r="E281" s="36"/>
      <c r="F281" s="36"/>
      <c r="G281" s="37"/>
      <c r="H281" s="36"/>
      <c r="I281" s="36"/>
      <c r="J281" s="37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x14ac:dyDescent="0.3">
      <c r="A282" s="278"/>
      <c r="B282" s="36"/>
      <c r="C282" s="36"/>
      <c r="D282" s="37"/>
      <c r="E282" s="36"/>
      <c r="F282" s="36"/>
      <c r="G282" s="37"/>
      <c r="H282" s="36"/>
      <c r="I282" s="36"/>
      <c r="J282" s="37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x14ac:dyDescent="0.3">
      <c r="A283" s="278"/>
      <c r="B283" s="36"/>
      <c r="C283" s="36"/>
      <c r="D283" s="37"/>
      <c r="E283" s="36"/>
      <c r="F283" s="36"/>
      <c r="G283" s="37"/>
      <c r="H283" s="36"/>
      <c r="I283" s="36"/>
      <c r="J283" s="37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x14ac:dyDescent="0.3">
      <c r="A284" s="278"/>
      <c r="B284" s="36"/>
      <c r="C284" s="36"/>
      <c r="D284" s="37"/>
      <c r="E284" s="36"/>
      <c r="F284" s="36"/>
      <c r="G284" s="37"/>
      <c r="H284" s="36"/>
      <c r="I284" s="36"/>
      <c r="J284" s="37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x14ac:dyDescent="0.3">
      <c r="A285" s="278"/>
      <c r="B285" s="36"/>
      <c r="C285" s="36"/>
      <c r="D285" s="37"/>
      <c r="E285" s="36"/>
      <c r="F285" s="36"/>
      <c r="G285" s="37"/>
      <c r="H285" s="36"/>
      <c r="I285" s="36"/>
      <c r="J285" s="37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x14ac:dyDescent="0.3">
      <c r="A286" s="278"/>
      <c r="B286" s="36"/>
      <c r="C286" s="36"/>
      <c r="D286" s="37"/>
      <c r="E286" s="36"/>
      <c r="F286" s="36"/>
      <c r="G286" s="37"/>
      <c r="H286" s="36"/>
      <c r="I286" s="36"/>
      <c r="J286" s="37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x14ac:dyDescent="0.3">
      <c r="A287" s="278"/>
      <c r="B287" s="36"/>
      <c r="C287" s="36"/>
      <c r="D287" s="37"/>
      <c r="E287" s="36"/>
      <c r="F287" s="36"/>
      <c r="G287" s="37"/>
      <c r="H287" s="36"/>
      <c r="I287" s="36"/>
      <c r="J287" s="37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x14ac:dyDescent="0.3">
      <c r="A288" s="278"/>
      <c r="B288" s="36"/>
      <c r="C288" s="36"/>
      <c r="D288" s="37"/>
      <c r="E288" s="36"/>
      <c r="F288" s="36"/>
      <c r="G288" s="37"/>
      <c r="H288" s="36"/>
      <c r="I288" s="36"/>
      <c r="J288" s="37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x14ac:dyDescent="0.3">
      <c r="A289" s="278"/>
      <c r="B289" s="36"/>
      <c r="C289" s="36"/>
      <c r="D289" s="37"/>
      <c r="E289" s="36"/>
      <c r="F289" s="36"/>
      <c r="G289" s="37"/>
      <c r="H289" s="36"/>
      <c r="I289" s="36"/>
      <c r="J289" s="37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x14ac:dyDescent="0.3">
      <c r="A290" s="278"/>
      <c r="B290" s="36"/>
      <c r="C290" s="36"/>
      <c r="D290" s="37"/>
      <c r="E290" s="36"/>
      <c r="F290" s="36"/>
      <c r="G290" s="37"/>
      <c r="H290" s="36"/>
      <c r="I290" s="36"/>
      <c r="J290" s="37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x14ac:dyDescent="0.3">
      <c r="A291" s="278"/>
      <c r="B291" s="36"/>
      <c r="C291" s="36"/>
      <c r="D291" s="37"/>
      <c r="E291" s="36"/>
      <c r="F291" s="36"/>
      <c r="G291" s="37"/>
      <c r="H291" s="36"/>
      <c r="I291" s="36"/>
      <c r="J291" s="37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x14ac:dyDescent="0.3">
      <c r="A292" s="278"/>
      <c r="B292" s="36"/>
      <c r="C292" s="36"/>
      <c r="D292" s="37"/>
      <c r="E292" s="36"/>
      <c r="F292" s="36"/>
      <c r="G292" s="37"/>
      <c r="H292" s="36"/>
      <c r="I292" s="36"/>
      <c r="J292" s="37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x14ac:dyDescent="0.3">
      <c r="A293" s="278"/>
      <c r="B293" s="36"/>
      <c r="C293" s="36"/>
      <c r="D293" s="37"/>
      <c r="E293" s="36"/>
      <c r="F293" s="36"/>
      <c r="G293" s="37"/>
      <c r="H293" s="36"/>
      <c r="I293" s="36"/>
      <c r="J293" s="37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x14ac:dyDescent="0.3">
      <c r="A294" s="278"/>
      <c r="B294" s="36"/>
      <c r="C294" s="36"/>
      <c r="D294" s="37"/>
      <c r="E294" s="36"/>
      <c r="F294" s="36"/>
      <c r="G294" s="37"/>
      <c r="H294" s="36"/>
      <c r="I294" s="36"/>
      <c r="J294" s="37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x14ac:dyDescent="0.3">
      <c r="A295" s="278"/>
      <c r="B295" s="36"/>
      <c r="C295" s="36"/>
      <c r="D295" s="37"/>
      <c r="E295" s="36"/>
      <c r="F295" s="36"/>
      <c r="G295" s="37"/>
      <c r="H295" s="36"/>
      <c r="I295" s="36"/>
      <c r="J295" s="37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x14ac:dyDescent="0.3">
      <c r="A296" s="278"/>
      <c r="B296" s="36"/>
      <c r="C296" s="36"/>
      <c r="D296" s="37"/>
      <c r="E296" s="36"/>
      <c r="F296" s="36"/>
      <c r="G296" s="37"/>
      <c r="H296" s="36"/>
      <c r="I296" s="36"/>
      <c r="J296" s="37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x14ac:dyDescent="0.3">
      <c r="A297" s="278"/>
      <c r="B297" s="36"/>
      <c r="C297" s="36"/>
      <c r="D297" s="37"/>
      <c r="E297" s="36"/>
      <c r="F297" s="36"/>
      <c r="G297" s="37"/>
      <c r="H297" s="36"/>
      <c r="I297" s="36"/>
      <c r="J297" s="37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x14ac:dyDescent="0.3">
      <c r="A298" s="278"/>
      <c r="B298" s="36"/>
      <c r="C298" s="36"/>
      <c r="D298" s="37"/>
      <c r="E298" s="36"/>
      <c r="F298" s="36"/>
      <c r="G298" s="37"/>
      <c r="H298" s="36"/>
      <c r="I298" s="36"/>
      <c r="J298" s="37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x14ac:dyDescent="0.3">
      <c r="A299" s="278"/>
      <c r="B299" s="36"/>
      <c r="C299" s="36"/>
      <c r="D299" s="37"/>
      <c r="E299" s="36"/>
      <c r="F299" s="36"/>
      <c r="G299" s="37"/>
      <c r="H299" s="36"/>
      <c r="I299" s="36"/>
      <c r="J299" s="37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x14ac:dyDescent="0.3">
      <c r="A300" s="278"/>
      <c r="B300" s="36"/>
      <c r="C300" s="36"/>
      <c r="D300" s="37"/>
      <c r="E300" s="36"/>
      <c r="F300" s="36"/>
      <c r="G300" s="37"/>
      <c r="H300" s="36"/>
      <c r="I300" s="36"/>
      <c r="J300" s="37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x14ac:dyDescent="0.3">
      <c r="A301" s="278"/>
      <c r="B301" s="36"/>
      <c r="C301" s="36"/>
      <c r="D301" s="37"/>
      <c r="E301" s="36"/>
      <c r="F301" s="36"/>
      <c r="G301" s="37"/>
      <c r="H301" s="36"/>
      <c r="I301" s="36"/>
      <c r="J301" s="37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x14ac:dyDescent="0.3">
      <c r="A302" s="278"/>
      <c r="B302" s="36"/>
      <c r="C302" s="36"/>
      <c r="D302" s="37"/>
      <c r="E302" s="36"/>
      <c r="F302" s="36"/>
      <c r="G302" s="37"/>
      <c r="H302" s="36"/>
      <c r="I302" s="36"/>
      <c r="J302" s="37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x14ac:dyDescent="0.3">
      <c r="A303" s="278"/>
      <c r="B303" s="36"/>
      <c r="C303" s="36"/>
      <c r="D303" s="37"/>
      <c r="E303" s="36"/>
      <c r="F303" s="36"/>
      <c r="G303" s="37"/>
      <c r="H303" s="36"/>
      <c r="I303" s="36"/>
      <c r="J303" s="37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</row>
    <row r="304" spans="1:22" x14ac:dyDescent="0.3">
      <c r="A304" s="278"/>
      <c r="B304" s="36"/>
      <c r="C304" s="36"/>
      <c r="D304" s="37"/>
      <c r="E304" s="36"/>
      <c r="F304" s="36"/>
      <c r="G304" s="37"/>
      <c r="H304" s="36"/>
      <c r="I304" s="36"/>
      <c r="J304" s="37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</row>
    <row r="305" spans="1:22" x14ac:dyDescent="0.3">
      <c r="A305" s="278"/>
      <c r="B305" s="36"/>
      <c r="C305" s="36"/>
      <c r="D305" s="37"/>
      <c r="E305" s="36"/>
      <c r="F305" s="36"/>
      <c r="G305" s="37"/>
      <c r="H305" s="36"/>
      <c r="I305" s="36"/>
      <c r="J305" s="37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x14ac:dyDescent="0.3">
      <c r="A306" s="278"/>
      <c r="B306" s="36"/>
      <c r="C306" s="36"/>
      <c r="D306" s="37"/>
      <c r="E306" s="36"/>
      <c r="F306" s="36"/>
      <c r="G306" s="37"/>
      <c r="H306" s="36"/>
      <c r="I306" s="36"/>
      <c r="J306" s="37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x14ac:dyDescent="0.3">
      <c r="A307" s="278"/>
      <c r="B307" s="36"/>
      <c r="C307" s="36"/>
      <c r="D307" s="37"/>
      <c r="E307" s="36"/>
      <c r="F307" s="36"/>
      <c r="G307" s="37"/>
      <c r="H307" s="36"/>
      <c r="I307" s="36"/>
      <c r="J307" s="37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22" x14ac:dyDescent="0.3">
      <c r="A308" s="278"/>
      <c r="B308" s="36"/>
      <c r="C308" s="36"/>
      <c r="D308" s="37"/>
      <c r="E308" s="36"/>
      <c r="F308" s="36"/>
      <c r="G308" s="37"/>
      <c r="H308" s="36"/>
      <c r="I308" s="36"/>
      <c r="J308" s="37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x14ac:dyDescent="0.3">
      <c r="A309" s="278"/>
      <c r="B309" s="36"/>
      <c r="C309" s="36"/>
      <c r="D309" s="37"/>
      <c r="E309" s="36"/>
      <c r="F309" s="36"/>
      <c r="G309" s="37"/>
      <c r="H309" s="36"/>
      <c r="I309" s="36"/>
      <c r="J309" s="37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2" x14ac:dyDescent="0.3">
      <c r="A310" s="278"/>
      <c r="B310" s="36"/>
      <c r="C310" s="36"/>
      <c r="D310" s="37"/>
      <c r="E310" s="36"/>
      <c r="F310" s="36"/>
      <c r="G310" s="37"/>
      <c r="H310" s="36"/>
      <c r="I310" s="36"/>
      <c r="J310" s="37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</row>
    <row r="311" spans="1:22" x14ac:dyDescent="0.3">
      <c r="A311" s="278"/>
      <c r="B311" s="36"/>
      <c r="C311" s="36"/>
      <c r="D311" s="37"/>
      <c r="E311" s="36"/>
      <c r="F311" s="36"/>
      <c r="G311" s="37"/>
      <c r="H311" s="36"/>
      <c r="I311" s="36"/>
      <c r="J311" s="37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</row>
    <row r="312" spans="1:22" x14ac:dyDescent="0.3">
      <c r="A312" s="278"/>
      <c r="B312" s="36"/>
      <c r="C312" s="36"/>
      <c r="D312" s="37"/>
      <c r="E312" s="36"/>
      <c r="F312" s="36"/>
      <c r="G312" s="37"/>
      <c r="H312" s="36"/>
      <c r="I312" s="36"/>
      <c r="J312" s="37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</row>
    <row r="313" spans="1:22" x14ac:dyDescent="0.3">
      <c r="A313" s="278"/>
      <c r="B313" s="36"/>
      <c r="C313" s="36"/>
      <c r="D313" s="37"/>
      <c r="E313" s="36"/>
      <c r="F313" s="36"/>
      <c r="G313" s="37"/>
      <c r="H313" s="36"/>
      <c r="I313" s="36"/>
      <c r="J313" s="37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</row>
    <row r="314" spans="1:22" x14ac:dyDescent="0.3">
      <c r="A314" s="278"/>
      <c r="B314" s="36"/>
      <c r="C314" s="36"/>
      <c r="D314" s="37"/>
      <c r="E314" s="36"/>
      <c r="F314" s="36"/>
      <c r="G314" s="37"/>
      <c r="H314" s="36"/>
      <c r="I314" s="36"/>
      <c r="J314" s="37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</row>
    <row r="315" spans="1:22" x14ac:dyDescent="0.3">
      <c r="A315" s="278"/>
      <c r="B315" s="36"/>
      <c r="C315" s="36"/>
      <c r="D315" s="37"/>
      <c r="E315" s="36"/>
      <c r="F315" s="36"/>
      <c r="G315" s="37"/>
      <c r="H315" s="36"/>
      <c r="I315" s="36"/>
      <c r="J315" s="37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</row>
    <row r="316" spans="1:22" x14ac:dyDescent="0.3">
      <c r="A316" s="278"/>
      <c r="B316" s="36"/>
      <c r="C316" s="36"/>
      <c r="D316" s="37"/>
      <c r="E316" s="36"/>
      <c r="F316" s="36"/>
      <c r="G316" s="37"/>
      <c r="H316" s="36"/>
      <c r="I316" s="36"/>
      <c r="J316" s="37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</row>
    <row r="317" spans="1:22" x14ac:dyDescent="0.3">
      <c r="A317" s="278"/>
      <c r="B317" s="36"/>
      <c r="C317" s="36"/>
      <c r="D317" s="37"/>
      <c r="E317" s="36"/>
      <c r="F317" s="36"/>
      <c r="G317" s="37"/>
      <c r="H317" s="36"/>
      <c r="I317" s="36"/>
      <c r="J317" s="37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</row>
    <row r="318" spans="1:22" x14ac:dyDescent="0.3">
      <c r="A318" s="278"/>
      <c r="B318" s="36"/>
      <c r="C318" s="36"/>
      <c r="D318" s="37"/>
      <c r="E318" s="36"/>
      <c r="F318" s="36"/>
      <c r="G318" s="37"/>
      <c r="H318" s="36"/>
      <c r="I318" s="36"/>
      <c r="J318" s="37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</row>
    <row r="319" spans="1:22" x14ac:dyDescent="0.3">
      <c r="A319" s="278"/>
      <c r="B319" s="36"/>
      <c r="C319" s="36"/>
      <c r="D319" s="37"/>
      <c r="E319" s="36"/>
      <c r="F319" s="36"/>
      <c r="G319" s="37"/>
      <c r="H319" s="36"/>
      <c r="I319" s="36"/>
      <c r="J319" s="37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</row>
    <row r="320" spans="1:22" x14ac:dyDescent="0.3">
      <c r="A320" s="278"/>
      <c r="B320" s="36"/>
      <c r="C320" s="36"/>
      <c r="D320" s="37"/>
      <c r="E320" s="36"/>
      <c r="F320" s="36"/>
      <c r="G320" s="37"/>
      <c r="H320" s="36"/>
      <c r="I320" s="36"/>
      <c r="J320" s="37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</row>
    <row r="321" spans="1:22" x14ac:dyDescent="0.3">
      <c r="A321" s="278"/>
      <c r="B321" s="36"/>
      <c r="C321" s="36"/>
      <c r="D321" s="37"/>
      <c r="E321" s="36"/>
      <c r="F321" s="36"/>
      <c r="G321" s="37"/>
      <c r="H321" s="36"/>
      <c r="I321" s="36"/>
      <c r="J321" s="37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</row>
    <row r="322" spans="1:22" x14ac:dyDescent="0.3">
      <c r="A322" s="278"/>
      <c r="B322" s="36"/>
      <c r="C322" s="36"/>
      <c r="D322" s="37"/>
      <c r="E322" s="36"/>
      <c r="F322" s="36"/>
      <c r="G322" s="37"/>
      <c r="H322" s="36"/>
      <c r="I322" s="36"/>
      <c r="J322" s="37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</row>
    <row r="323" spans="1:22" x14ac:dyDescent="0.3">
      <c r="A323" s="278"/>
      <c r="B323" s="36"/>
      <c r="C323" s="36"/>
      <c r="D323" s="37"/>
      <c r="E323" s="36"/>
      <c r="F323" s="36"/>
      <c r="G323" s="37"/>
      <c r="H323" s="36"/>
      <c r="I323" s="36"/>
      <c r="J323" s="37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</row>
    <row r="324" spans="1:22" x14ac:dyDescent="0.3">
      <c r="A324" s="278"/>
      <c r="B324" s="36"/>
      <c r="C324" s="36"/>
      <c r="D324" s="37"/>
      <c r="E324" s="36"/>
      <c r="F324" s="36"/>
      <c r="G324" s="37"/>
      <c r="H324" s="36"/>
      <c r="I324" s="36"/>
      <c r="J324" s="37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</row>
    <row r="325" spans="1:22" x14ac:dyDescent="0.3">
      <c r="A325" s="278"/>
      <c r="B325" s="36"/>
      <c r="C325" s="36"/>
      <c r="D325" s="37"/>
      <c r="E325" s="36"/>
      <c r="F325" s="36"/>
      <c r="G325" s="37"/>
      <c r="H325" s="36"/>
      <c r="I325" s="36"/>
      <c r="J325" s="37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</row>
    <row r="326" spans="1:22" x14ac:dyDescent="0.3">
      <c r="A326" s="278"/>
      <c r="B326" s="36"/>
      <c r="C326" s="36"/>
      <c r="D326" s="37"/>
      <c r="E326" s="36"/>
      <c r="F326" s="36"/>
      <c r="G326" s="37"/>
      <c r="H326" s="36"/>
      <c r="I326" s="36"/>
      <c r="J326" s="37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</row>
    <row r="327" spans="1:22" x14ac:dyDescent="0.3">
      <c r="A327" s="278"/>
      <c r="B327" s="36"/>
      <c r="C327" s="36"/>
      <c r="D327" s="37"/>
      <c r="E327" s="36"/>
      <c r="F327" s="36"/>
      <c r="G327" s="37"/>
      <c r="H327" s="36"/>
      <c r="I327" s="36"/>
      <c r="J327" s="37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</row>
    <row r="328" spans="1:22" x14ac:dyDescent="0.3">
      <c r="A328" s="278"/>
      <c r="B328" s="36"/>
      <c r="C328" s="36"/>
      <c r="D328" s="37"/>
      <c r="E328" s="36"/>
      <c r="F328" s="36"/>
      <c r="G328" s="37"/>
      <c r="H328" s="36"/>
      <c r="I328" s="36"/>
      <c r="J328" s="37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</row>
    <row r="329" spans="1:22" x14ac:dyDescent="0.3">
      <c r="A329" s="278"/>
      <c r="B329" s="36"/>
      <c r="C329" s="36"/>
      <c r="D329" s="37"/>
      <c r="E329" s="36"/>
      <c r="F329" s="36"/>
      <c r="G329" s="37"/>
      <c r="H329" s="36"/>
      <c r="I329" s="36"/>
      <c r="J329" s="37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</row>
    <row r="330" spans="1:22" x14ac:dyDescent="0.3">
      <c r="A330" s="278"/>
      <c r="B330" s="36"/>
      <c r="C330" s="36"/>
      <c r="D330" s="37"/>
      <c r="E330" s="36"/>
      <c r="F330" s="36"/>
      <c r="G330" s="37"/>
      <c r="H330" s="36"/>
      <c r="I330" s="36"/>
      <c r="J330" s="37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</row>
    <row r="331" spans="1:22" x14ac:dyDescent="0.3">
      <c r="A331" s="278"/>
      <c r="B331" s="36"/>
      <c r="C331" s="36"/>
      <c r="D331" s="37"/>
      <c r="E331" s="36"/>
      <c r="F331" s="36"/>
      <c r="G331" s="37"/>
      <c r="H331" s="36"/>
      <c r="I331" s="36"/>
      <c r="J331" s="37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</row>
    <row r="332" spans="1:22" x14ac:dyDescent="0.3">
      <c r="A332" s="278"/>
      <c r="B332" s="36"/>
      <c r="C332" s="36"/>
      <c r="D332" s="37"/>
      <c r="E332" s="36"/>
      <c r="F332" s="36"/>
      <c r="G332" s="37"/>
      <c r="H332" s="36"/>
      <c r="I332" s="36"/>
      <c r="J332" s="37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</row>
    <row r="333" spans="1:22" x14ac:dyDescent="0.3">
      <c r="A333" s="278"/>
      <c r="B333" s="36"/>
      <c r="C333" s="36"/>
      <c r="D333" s="37"/>
      <c r="E333" s="36"/>
      <c r="F333" s="36"/>
      <c r="G333" s="37"/>
      <c r="H333" s="36"/>
      <c r="I333" s="36"/>
      <c r="J333" s="37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</row>
    <row r="334" spans="1:22" x14ac:dyDescent="0.3">
      <c r="A334" s="278"/>
      <c r="B334" s="36"/>
      <c r="C334" s="36"/>
      <c r="D334" s="37"/>
      <c r="E334" s="36"/>
      <c r="F334" s="36"/>
      <c r="G334" s="37"/>
      <c r="H334" s="36"/>
      <c r="I334" s="36"/>
      <c r="J334" s="37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</row>
    <row r="335" spans="1:22" x14ac:dyDescent="0.3">
      <c r="A335" s="278"/>
      <c r="B335" s="36"/>
      <c r="C335" s="36"/>
      <c r="D335" s="37"/>
      <c r="E335" s="36"/>
      <c r="F335" s="36"/>
      <c r="G335" s="37"/>
      <c r="H335" s="36"/>
      <c r="I335" s="36"/>
      <c r="J335" s="37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</row>
    <row r="336" spans="1:22" x14ac:dyDescent="0.3">
      <c r="A336" s="278"/>
      <c r="B336" s="36"/>
      <c r="C336" s="36"/>
      <c r="D336" s="37"/>
      <c r="E336" s="36"/>
      <c r="F336" s="36"/>
      <c r="G336" s="37"/>
      <c r="H336" s="36"/>
      <c r="I336" s="36"/>
      <c r="J336" s="37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</row>
    <row r="337" spans="1:22" x14ac:dyDescent="0.3">
      <c r="A337" s="278"/>
      <c r="B337" s="36"/>
      <c r="C337" s="36"/>
      <c r="D337" s="37"/>
      <c r="E337" s="36"/>
      <c r="F337" s="36"/>
      <c r="G337" s="37"/>
      <c r="H337" s="36"/>
      <c r="I337" s="36"/>
      <c r="J337" s="37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</row>
    <row r="338" spans="1:22" x14ac:dyDescent="0.3">
      <c r="A338" s="278"/>
      <c r="B338" s="36"/>
      <c r="C338" s="36"/>
      <c r="D338" s="37"/>
      <c r="E338" s="36"/>
      <c r="F338" s="36"/>
      <c r="G338" s="37"/>
      <c r="H338" s="36"/>
      <c r="I338" s="36"/>
      <c r="J338" s="37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</row>
    <row r="339" spans="1:22" x14ac:dyDescent="0.3">
      <c r="A339" s="278"/>
      <c r="B339" s="36"/>
      <c r="C339" s="36"/>
      <c r="D339" s="37"/>
      <c r="E339" s="36"/>
      <c r="F339" s="36"/>
      <c r="G339" s="37"/>
      <c r="H339" s="36"/>
      <c r="I339" s="36"/>
      <c r="J339" s="37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</row>
    <row r="340" spans="1:22" x14ac:dyDescent="0.3">
      <c r="A340" s="278"/>
      <c r="B340" s="36"/>
      <c r="C340" s="36"/>
      <c r="D340" s="37"/>
      <c r="E340" s="36"/>
      <c r="F340" s="36"/>
      <c r="G340" s="37"/>
      <c r="H340" s="36"/>
      <c r="I340" s="36"/>
      <c r="J340" s="37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</row>
    <row r="341" spans="1:22" x14ac:dyDescent="0.3">
      <c r="A341" s="278"/>
      <c r="B341" s="36"/>
      <c r="C341" s="36"/>
      <c r="D341" s="37"/>
      <c r="E341" s="36"/>
      <c r="F341" s="36"/>
      <c r="G341" s="37"/>
      <c r="H341" s="36"/>
      <c r="I341" s="36"/>
      <c r="J341" s="37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</row>
    <row r="342" spans="1:22" x14ac:dyDescent="0.3">
      <c r="A342" s="278"/>
      <c r="B342" s="36"/>
      <c r="C342" s="36"/>
      <c r="D342" s="37"/>
      <c r="E342" s="36"/>
      <c r="F342" s="36"/>
      <c r="G342" s="37"/>
      <c r="H342" s="36"/>
      <c r="I342" s="36"/>
      <c r="J342" s="37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</row>
    <row r="343" spans="1:22" x14ac:dyDescent="0.3">
      <c r="A343" s="278"/>
      <c r="B343" s="36"/>
      <c r="C343" s="36"/>
      <c r="D343" s="37"/>
      <c r="E343" s="36"/>
      <c r="F343" s="36"/>
      <c r="G343" s="37"/>
      <c r="H343" s="36"/>
      <c r="I343" s="36"/>
      <c r="J343" s="37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</row>
    <row r="344" spans="1:22" x14ac:dyDescent="0.3">
      <c r="A344" s="278"/>
      <c r="B344" s="36"/>
      <c r="C344" s="36"/>
      <c r="D344" s="37"/>
      <c r="E344" s="36"/>
      <c r="F344" s="36"/>
      <c r="G344" s="37"/>
      <c r="H344" s="36"/>
      <c r="I344" s="36"/>
      <c r="J344" s="37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</row>
    <row r="345" spans="1:22" x14ac:dyDescent="0.3">
      <c r="A345" s="278"/>
      <c r="B345" s="36"/>
      <c r="C345" s="36"/>
      <c r="D345" s="37"/>
      <c r="E345" s="36"/>
      <c r="F345" s="36"/>
      <c r="G345" s="37"/>
      <c r="H345" s="36"/>
      <c r="I345" s="36"/>
      <c r="J345" s="37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</row>
    <row r="346" spans="1:22" x14ac:dyDescent="0.3">
      <c r="A346" s="278"/>
      <c r="B346" s="36"/>
      <c r="C346" s="36"/>
      <c r="D346" s="37"/>
      <c r="E346" s="36"/>
      <c r="F346" s="36"/>
      <c r="G346" s="37"/>
      <c r="H346" s="36"/>
      <c r="I346" s="36"/>
      <c r="J346" s="37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</row>
    <row r="347" spans="1:22" x14ac:dyDescent="0.3">
      <c r="A347" s="278"/>
      <c r="B347" s="36"/>
      <c r="C347" s="36"/>
      <c r="D347" s="37"/>
      <c r="E347" s="36"/>
      <c r="F347" s="36"/>
      <c r="G347" s="37"/>
      <c r="H347" s="36"/>
      <c r="I347" s="36"/>
      <c r="J347" s="37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</row>
    <row r="348" spans="1:22" x14ac:dyDescent="0.3">
      <c r="A348" s="278"/>
      <c r="B348" s="36"/>
      <c r="C348" s="36"/>
      <c r="D348" s="37"/>
      <c r="E348" s="36"/>
      <c r="F348" s="36"/>
      <c r="G348" s="37"/>
      <c r="H348" s="36"/>
      <c r="I348" s="36"/>
      <c r="J348" s="37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</row>
    <row r="349" spans="1:22" x14ac:dyDescent="0.3">
      <c r="A349" s="278"/>
      <c r="B349" s="36"/>
      <c r="C349" s="36"/>
      <c r="D349" s="37"/>
      <c r="E349" s="36"/>
      <c r="F349" s="36"/>
      <c r="G349" s="37"/>
      <c r="H349" s="36"/>
      <c r="I349" s="36"/>
      <c r="J349" s="37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</row>
    <row r="350" spans="1:22" x14ac:dyDescent="0.3">
      <c r="A350" s="278"/>
      <c r="B350" s="36"/>
      <c r="C350" s="36"/>
      <c r="D350" s="37"/>
      <c r="E350" s="36"/>
      <c r="F350" s="36"/>
      <c r="G350" s="37"/>
      <c r="H350" s="36"/>
      <c r="I350" s="36"/>
      <c r="J350" s="37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</row>
    <row r="351" spans="1:22" x14ac:dyDescent="0.3">
      <c r="A351" s="278"/>
      <c r="B351" s="36"/>
      <c r="C351" s="36"/>
      <c r="D351" s="37"/>
      <c r="E351" s="36"/>
      <c r="F351" s="36"/>
      <c r="G351" s="37"/>
      <c r="H351" s="36"/>
      <c r="I351" s="36"/>
      <c r="J351" s="37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</row>
    <row r="352" spans="1:22" x14ac:dyDescent="0.3">
      <c r="A352" s="278"/>
      <c r="B352" s="36"/>
      <c r="C352" s="36"/>
      <c r="D352" s="37"/>
      <c r="E352" s="36"/>
      <c r="F352" s="36"/>
      <c r="G352" s="37"/>
      <c r="H352" s="36"/>
      <c r="I352" s="36"/>
      <c r="J352" s="37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</row>
    <row r="353" spans="1:22" x14ac:dyDescent="0.3">
      <c r="A353" s="278"/>
      <c r="B353" s="36"/>
      <c r="C353" s="36"/>
      <c r="D353" s="37"/>
      <c r="E353" s="36"/>
      <c r="F353" s="36"/>
      <c r="G353" s="37"/>
      <c r="H353" s="36"/>
      <c r="I353" s="36"/>
      <c r="J353" s="37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</row>
    <row r="354" spans="1:22" x14ac:dyDescent="0.3">
      <c r="A354" s="278"/>
      <c r="B354" s="36"/>
      <c r="C354" s="36"/>
      <c r="D354" s="37"/>
      <c r="E354" s="36"/>
      <c r="F354" s="36"/>
      <c r="G354" s="37"/>
      <c r="H354" s="36"/>
      <c r="I354" s="36"/>
      <c r="J354" s="37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</row>
    <row r="355" spans="1:22" x14ac:dyDescent="0.3">
      <c r="A355" s="278"/>
      <c r="B355" s="36"/>
      <c r="C355" s="36"/>
      <c r="D355" s="37"/>
      <c r="E355" s="36"/>
      <c r="F355" s="36"/>
      <c r="G355" s="37"/>
      <c r="H355" s="36"/>
      <c r="I355" s="36"/>
      <c r="J355" s="37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x14ac:dyDescent="0.3">
      <c r="A356" s="278"/>
      <c r="B356" s="36"/>
      <c r="C356" s="36"/>
      <c r="D356" s="37"/>
      <c r="E356" s="36"/>
      <c r="F356" s="36"/>
      <c r="G356" s="37"/>
      <c r="H356" s="36"/>
      <c r="I356" s="36"/>
      <c r="J356" s="37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</row>
    <row r="357" spans="1:22" x14ac:dyDescent="0.3">
      <c r="A357" s="278"/>
      <c r="B357" s="36"/>
      <c r="C357" s="36"/>
      <c r="D357" s="37"/>
      <c r="E357" s="36"/>
      <c r="F357" s="36"/>
      <c r="G357" s="37"/>
      <c r="H357" s="36"/>
      <c r="I357" s="36"/>
      <c r="J357" s="37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</row>
    <row r="358" spans="1:22" x14ac:dyDescent="0.3">
      <c r="A358" s="278"/>
      <c r="B358" s="36"/>
      <c r="C358" s="36"/>
      <c r="D358" s="37"/>
      <c r="E358" s="36"/>
      <c r="F358" s="36"/>
      <c r="G358" s="37"/>
      <c r="H358" s="36"/>
      <c r="I358" s="36"/>
      <c r="J358" s="37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</row>
    <row r="359" spans="1:22" x14ac:dyDescent="0.3">
      <c r="A359" s="278"/>
      <c r="B359" s="36"/>
      <c r="C359" s="36"/>
      <c r="D359" s="37"/>
      <c r="E359" s="36"/>
      <c r="F359" s="36"/>
      <c r="G359" s="37"/>
      <c r="H359" s="36"/>
      <c r="I359" s="36"/>
      <c r="J359" s="37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</row>
    <row r="360" spans="1:22" x14ac:dyDescent="0.3">
      <c r="A360" s="278"/>
      <c r="B360" s="36"/>
      <c r="C360" s="36"/>
      <c r="D360" s="37"/>
      <c r="E360" s="36"/>
      <c r="F360" s="36"/>
      <c r="G360" s="37"/>
      <c r="H360" s="36"/>
      <c r="I360" s="36"/>
      <c r="J360" s="37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</row>
    <row r="361" spans="1:22" x14ac:dyDescent="0.3">
      <c r="A361" s="278"/>
      <c r="B361" s="36"/>
      <c r="C361" s="36"/>
      <c r="D361" s="37"/>
      <c r="E361" s="36"/>
      <c r="F361" s="36"/>
      <c r="G361" s="37"/>
      <c r="H361" s="36"/>
      <c r="I361" s="36"/>
      <c r="J361" s="37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</row>
    <row r="362" spans="1:22" x14ac:dyDescent="0.3">
      <c r="A362" s="278"/>
      <c r="B362" s="36"/>
      <c r="C362" s="36"/>
      <c r="D362" s="37"/>
      <c r="E362" s="36"/>
      <c r="F362" s="36"/>
      <c r="G362" s="37"/>
      <c r="H362" s="36"/>
      <c r="I362" s="36"/>
      <c r="J362" s="37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x14ac:dyDescent="0.3">
      <c r="A363" s="278"/>
      <c r="B363" s="36"/>
      <c r="C363" s="36"/>
      <c r="D363" s="37"/>
      <c r="E363" s="36"/>
      <c r="F363" s="36"/>
      <c r="G363" s="37"/>
      <c r="H363" s="36"/>
      <c r="I363" s="36"/>
      <c r="J363" s="37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</row>
    <row r="364" spans="1:22" x14ac:dyDescent="0.3">
      <c r="A364" s="278"/>
      <c r="B364" s="36"/>
      <c r="C364" s="36"/>
      <c r="D364" s="37"/>
      <c r="E364" s="36"/>
      <c r="F364" s="36"/>
      <c r="G364" s="37"/>
      <c r="H364" s="36"/>
      <c r="I364" s="36"/>
      <c r="J364" s="37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</row>
    <row r="365" spans="1:22" x14ac:dyDescent="0.3">
      <c r="A365" s="278"/>
      <c r="B365" s="36"/>
      <c r="C365" s="36"/>
      <c r="D365" s="37"/>
      <c r="E365" s="36"/>
      <c r="F365" s="36"/>
      <c r="G365" s="37"/>
      <c r="H365" s="36"/>
      <c r="I365" s="36"/>
      <c r="J365" s="37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</row>
    <row r="366" spans="1:22" x14ac:dyDescent="0.3">
      <c r="A366" s="278"/>
      <c r="B366" s="36"/>
      <c r="C366" s="36"/>
      <c r="D366" s="37"/>
      <c r="E366" s="36"/>
      <c r="F366" s="36"/>
      <c r="G366" s="37"/>
      <c r="H366" s="36"/>
      <c r="I366" s="36"/>
      <c r="J366" s="37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</row>
    <row r="367" spans="1:22" x14ac:dyDescent="0.3">
      <c r="A367" s="278"/>
      <c r="B367" s="36"/>
      <c r="C367" s="36"/>
      <c r="D367" s="37"/>
      <c r="E367" s="36"/>
      <c r="F367" s="36"/>
      <c r="G367" s="37"/>
      <c r="H367" s="36"/>
      <c r="I367" s="36"/>
      <c r="J367" s="37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</row>
    <row r="368" spans="1:22" x14ac:dyDescent="0.3">
      <c r="A368" s="278"/>
      <c r="B368" s="36"/>
      <c r="C368" s="36"/>
      <c r="D368" s="37"/>
      <c r="E368" s="36"/>
      <c r="F368" s="36"/>
      <c r="G368" s="37"/>
      <c r="H368" s="36"/>
      <c r="I368" s="36"/>
      <c r="J368" s="37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</row>
    <row r="369" spans="1:22" x14ac:dyDescent="0.3">
      <c r="A369" s="278"/>
      <c r="B369" s="36"/>
      <c r="C369" s="36"/>
      <c r="D369" s="37"/>
      <c r="E369" s="36"/>
      <c r="F369" s="36"/>
      <c r="G369" s="37"/>
      <c r="H369" s="36"/>
      <c r="I369" s="36"/>
      <c r="J369" s="37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</row>
    <row r="370" spans="1:22" x14ac:dyDescent="0.3">
      <c r="A370" s="278"/>
      <c r="B370" s="36"/>
      <c r="C370" s="36"/>
      <c r="D370" s="37"/>
      <c r="E370" s="36"/>
      <c r="F370" s="36"/>
      <c r="G370" s="37"/>
      <c r="H370" s="36"/>
      <c r="I370" s="36"/>
      <c r="J370" s="37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</row>
    <row r="371" spans="1:22" x14ac:dyDescent="0.3">
      <c r="A371" s="278"/>
      <c r="B371" s="36"/>
      <c r="C371" s="36"/>
      <c r="D371" s="37"/>
      <c r="E371" s="36"/>
      <c r="F371" s="36"/>
      <c r="G371" s="37"/>
      <c r="H371" s="36"/>
      <c r="I371" s="36"/>
      <c r="J371" s="37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</row>
    <row r="372" spans="1:22" x14ac:dyDescent="0.3">
      <c r="A372" s="278"/>
      <c r="B372" s="36"/>
      <c r="C372" s="36"/>
      <c r="D372" s="37"/>
      <c r="E372" s="36"/>
      <c r="F372" s="36"/>
      <c r="G372" s="37"/>
      <c r="H372" s="36"/>
      <c r="I372" s="36"/>
      <c r="J372" s="37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</row>
    <row r="373" spans="1:22" x14ac:dyDescent="0.3">
      <c r="A373" s="278"/>
      <c r="B373" s="36"/>
      <c r="C373" s="36"/>
      <c r="D373" s="37"/>
      <c r="E373" s="36"/>
      <c r="F373" s="36"/>
      <c r="G373" s="37"/>
      <c r="H373" s="36"/>
      <c r="I373" s="36"/>
      <c r="J373" s="37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</row>
    <row r="374" spans="1:22" x14ac:dyDescent="0.3">
      <c r="A374" s="278"/>
      <c r="B374" s="36"/>
      <c r="C374" s="36"/>
      <c r="D374" s="37"/>
      <c r="E374" s="36"/>
      <c r="F374" s="36"/>
      <c r="G374" s="37"/>
      <c r="H374" s="36"/>
      <c r="I374" s="36"/>
      <c r="J374" s="37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</row>
    <row r="375" spans="1:22" x14ac:dyDescent="0.3">
      <c r="A375" s="278"/>
      <c r="B375" s="36"/>
      <c r="C375" s="36"/>
      <c r="D375" s="37"/>
      <c r="E375" s="36"/>
      <c r="F375" s="36"/>
      <c r="G375" s="37"/>
      <c r="H375" s="36"/>
      <c r="I375" s="36"/>
      <c r="J375" s="37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</row>
    <row r="376" spans="1:22" x14ac:dyDescent="0.3">
      <c r="A376" s="278"/>
      <c r="B376" s="36"/>
      <c r="C376" s="36"/>
      <c r="D376" s="37"/>
      <c r="E376" s="36"/>
      <c r="F376" s="36"/>
      <c r="G376" s="37"/>
      <c r="H376" s="36"/>
      <c r="I376" s="36"/>
      <c r="J376" s="37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</row>
    <row r="377" spans="1:22" x14ac:dyDescent="0.3">
      <c r="A377" s="278"/>
      <c r="B377" s="36"/>
      <c r="C377" s="36"/>
      <c r="D377" s="37"/>
      <c r="E377" s="36"/>
      <c r="F377" s="36"/>
      <c r="G377" s="37"/>
      <c r="H377" s="36"/>
      <c r="I377" s="36"/>
      <c r="J377" s="37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</row>
    <row r="378" spans="1:22" x14ac:dyDescent="0.3">
      <c r="A378" s="278"/>
      <c r="B378" s="36"/>
      <c r="C378" s="36"/>
      <c r="D378" s="37"/>
      <c r="E378" s="36"/>
      <c r="F378" s="36"/>
      <c r="G378" s="37"/>
      <c r="H378" s="36"/>
      <c r="I378" s="36"/>
      <c r="J378" s="37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</row>
    <row r="379" spans="1:22" x14ac:dyDescent="0.3">
      <c r="A379" s="278"/>
      <c r="B379" s="36"/>
      <c r="C379" s="36"/>
      <c r="D379" s="37"/>
      <c r="E379" s="36"/>
      <c r="F379" s="36"/>
      <c r="G379" s="37"/>
      <c r="H379" s="36"/>
      <c r="I379" s="36"/>
      <c r="J379" s="37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</row>
    <row r="380" spans="1:22" x14ac:dyDescent="0.3">
      <c r="A380" s="278"/>
      <c r="B380" s="36"/>
      <c r="C380" s="36"/>
      <c r="D380" s="37"/>
      <c r="E380" s="36"/>
      <c r="F380" s="36"/>
      <c r="G380" s="37"/>
      <c r="H380" s="36"/>
      <c r="I380" s="36"/>
      <c r="J380" s="37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</row>
    <row r="381" spans="1:22" x14ac:dyDescent="0.3">
      <c r="A381" s="278"/>
      <c r="B381" s="36"/>
      <c r="C381" s="36"/>
      <c r="D381" s="37"/>
      <c r="E381" s="36"/>
      <c r="F381" s="36"/>
      <c r="G381" s="37"/>
      <c r="H381" s="36"/>
      <c r="I381" s="36"/>
      <c r="J381" s="37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</row>
    <row r="382" spans="1:22" x14ac:dyDescent="0.3">
      <c r="A382" s="278"/>
      <c r="B382" s="36"/>
      <c r="C382" s="36"/>
      <c r="D382" s="37"/>
      <c r="E382" s="36"/>
      <c r="F382" s="36"/>
      <c r="G382" s="37"/>
      <c r="H382" s="36"/>
      <c r="I382" s="36"/>
      <c r="J382" s="37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</row>
    <row r="383" spans="1:22" x14ac:dyDescent="0.3">
      <c r="A383" s="278"/>
      <c r="B383" s="36"/>
      <c r="C383" s="36"/>
      <c r="D383" s="37"/>
      <c r="E383" s="36"/>
      <c r="F383" s="36"/>
      <c r="G383" s="37"/>
      <c r="H383" s="36"/>
      <c r="I383" s="36"/>
      <c r="J383" s="37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</row>
    <row r="384" spans="1:22" x14ac:dyDescent="0.3">
      <c r="A384" s="278"/>
      <c r="B384" s="36"/>
      <c r="C384" s="36"/>
      <c r="D384" s="37"/>
      <c r="E384" s="36"/>
      <c r="F384" s="36"/>
      <c r="G384" s="37"/>
      <c r="H384" s="36"/>
      <c r="I384" s="36"/>
      <c r="J384" s="37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</row>
    <row r="385" spans="1:22" x14ac:dyDescent="0.3">
      <c r="A385" s="278"/>
      <c r="B385" s="36"/>
      <c r="C385" s="36"/>
      <c r="D385" s="37"/>
      <c r="E385" s="36"/>
      <c r="F385" s="36"/>
      <c r="G385" s="37"/>
      <c r="H385" s="36"/>
      <c r="I385" s="36"/>
      <c r="J385" s="37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</row>
    <row r="386" spans="1:22" x14ac:dyDescent="0.3">
      <c r="A386" s="278"/>
      <c r="B386" s="36"/>
      <c r="C386" s="36"/>
      <c r="D386" s="37"/>
      <c r="E386" s="36"/>
      <c r="F386" s="36"/>
      <c r="G386" s="37"/>
      <c r="H386" s="36"/>
      <c r="I386" s="36"/>
      <c r="J386" s="37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</row>
    <row r="387" spans="1:22" x14ac:dyDescent="0.3">
      <c r="A387" s="278"/>
      <c r="B387" s="36"/>
      <c r="C387" s="36"/>
      <c r="D387" s="37"/>
      <c r="E387" s="36"/>
      <c r="F387" s="36"/>
      <c r="G387" s="37"/>
      <c r="H387" s="36"/>
      <c r="I387" s="36"/>
      <c r="J387" s="37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</row>
    <row r="388" spans="1:22" x14ac:dyDescent="0.3">
      <c r="A388" s="278"/>
      <c r="B388" s="36"/>
      <c r="C388" s="36"/>
      <c r="D388" s="37"/>
      <c r="E388" s="36"/>
      <c r="F388" s="36"/>
      <c r="G388" s="37"/>
      <c r="H388" s="36"/>
      <c r="I388" s="36"/>
      <c r="J388" s="37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</row>
    <row r="389" spans="1:22" x14ac:dyDescent="0.3">
      <c r="A389" s="278"/>
      <c r="B389" s="36"/>
      <c r="C389" s="36"/>
      <c r="D389" s="37"/>
      <c r="E389" s="36"/>
      <c r="F389" s="36"/>
      <c r="G389" s="37"/>
      <c r="H389" s="36"/>
      <c r="I389" s="36"/>
      <c r="J389" s="37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</row>
    <row r="390" spans="1:22" x14ac:dyDescent="0.3">
      <c r="A390" s="278"/>
      <c r="B390" s="36"/>
      <c r="C390" s="36"/>
      <c r="D390" s="37"/>
      <c r="E390" s="36"/>
      <c r="F390" s="36"/>
      <c r="G390" s="37"/>
      <c r="H390" s="36"/>
      <c r="I390" s="36"/>
      <c r="J390" s="37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</row>
    <row r="391" spans="1:22" x14ac:dyDescent="0.3">
      <c r="A391" s="278"/>
      <c r="B391" s="36"/>
      <c r="C391" s="36"/>
      <c r="D391" s="37"/>
      <c r="E391" s="36"/>
      <c r="F391" s="36"/>
      <c r="G391" s="37"/>
      <c r="H391" s="36"/>
      <c r="I391" s="36"/>
      <c r="J391" s="37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</row>
    <row r="392" spans="1:22" x14ac:dyDescent="0.3">
      <c r="A392" s="278"/>
      <c r="B392" s="36"/>
      <c r="C392" s="36"/>
      <c r="D392" s="37"/>
      <c r="E392" s="36"/>
      <c r="F392" s="36"/>
      <c r="G392" s="37"/>
      <c r="H392" s="36"/>
      <c r="I392" s="36"/>
      <c r="J392" s="37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</row>
    <row r="393" spans="1:22" x14ac:dyDescent="0.3">
      <c r="A393" s="278"/>
      <c r="B393" s="36"/>
      <c r="C393" s="36"/>
      <c r="D393" s="37"/>
      <c r="E393" s="36"/>
      <c r="F393" s="36"/>
      <c r="G393" s="37"/>
      <c r="H393" s="36"/>
      <c r="I393" s="36"/>
      <c r="J393" s="37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</row>
    <row r="394" spans="1:22" x14ac:dyDescent="0.3">
      <c r="A394" s="278"/>
      <c r="B394" s="36"/>
      <c r="C394" s="36"/>
      <c r="D394" s="37"/>
      <c r="E394" s="36"/>
      <c r="F394" s="36"/>
      <c r="G394" s="37"/>
      <c r="H394" s="36"/>
      <c r="I394" s="36"/>
      <c r="J394" s="37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</row>
    <row r="395" spans="1:22" x14ac:dyDescent="0.3">
      <c r="A395" s="278"/>
      <c r="B395" s="36"/>
      <c r="C395" s="36"/>
      <c r="D395" s="37"/>
      <c r="E395" s="36"/>
      <c r="F395" s="36"/>
      <c r="G395" s="37"/>
      <c r="H395" s="36"/>
      <c r="I395" s="36"/>
      <c r="J395" s="37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</row>
    <row r="396" spans="1:22" x14ac:dyDescent="0.3">
      <c r="A396" s="278"/>
      <c r="B396" s="36"/>
      <c r="C396" s="36"/>
      <c r="D396" s="37"/>
      <c r="E396" s="36"/>
      <c r="F396" s="36"/>
      <c r="G396" s="37"/>
      <c r="H396" s="36"/>
      <c r="I396" s="36"/>
      <c r="J396" s="37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</row>
    <row r="397" spans="1:22" x14ac:dyDescent="0.3">
      <c r="A397" s="278"/>
      <c r="B397" s="36"/>
      <c r="C397" s="36"/>
      <c r="D397" s="37"/>
      <c r="E397" s="36"/>
      <c r="F397" s="36"/>
      <c r="G397" s="37"/>
      <c r="H397" s="36"/>
      <c r="I397" s="36"/>
      <c r="J397" s="37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</row>
    <row r="398" spans="1:22" x14ac:dyDescent="0.3">
      <c r="A398" s="278"/>
      <c r="B398" s="36"/>
      <c r="C398" s="36"/>
      <c r="D398" s="37"/>
      <c r="E398" s="36"/>
      <c r="F398" s="36"/>
      <c r="G398" s="37"/>
      <c r="H398" s="36"/>
      <c r="I398" s="36"/>
      <c r="J398" s="37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</row>
    <row r="399" spans="1:22" x14ac:dyDescent="0.3">
      <c r="A399" s="278"/>
      <c r="B399" s="36"/>
      <c r="C399" s="36"/>
      <c r="D399" s="37"/>
      <c r="E399" s="36"/>
      <c r="F399" s="36"/>
      <c r="G399" s="37"/>
      <c r="H399" s="36"/>
      <c r="I399" s="36"/>
      <c r="J399" s="37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</row>
    <row r="400" spans="1:22" x14ac:dyDescent="0.3">
      <c r="A400" s="278"/>
      <c r="B400" s="36"/>
      <c r="C400" s="36"/>
      <c r="D400" s="37"/>
      <c r="E400" s="36"/>
      <c r="F400" s="36"/>
      <c r="G400" s="37"/>
      <c r="H400" s="36"/>
      <c r="I400" s="36"/>
      <c r="J400" s="37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</row>
    <row r="401" spans="1:22" x14ac:dyDescent="0.3">
      <c r="A401" s="278"/>
      <c r="B401" s="36"/>
      <c r="C401" s="36"/>
      <c r="D401" s="37"/>
      <c r="E401" s="36"/>
      <c r="F401" s="36"/>
      <c r="G401" s="37"/>
      <c r="H401" s="36"/>
      <c r="I401" s="36"/>
      <c r="J401" s="37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</row>
    <row r="402" spans="1:22" x14ac:dyDescent="0.3">
      <c r="A402" s="278"/>
      <c r="B402" s="36"/>
      <c r="C402" s="36"/>
      <c r="D402" s="37"/>
      <c r="E402" s="36"/>
      <c r="F402" s="36"/>
      <c r="G402" s="37"/>
      <c r="H402" s="36"/>
      <c r="I402" s="36"/>
      <c r="J402" s="37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</row>
    <row r="403" spans="1:22" x14ac:dyDescent="0.3">
      <c r="A403" s="278"/>
      <c r="B403" s="36"/>
      <c r="C403" s="36"/>
      <c r="D403" s="37"/>
      <c r="E403" s="36"/>
      <c r="F403" s="36"/>
      <c r="G403" s="37"/>
      <c r="H403" s="36"/>
      <c r="I403" s="36"/>
      <c r="J403" s="37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</row>
    <row r="404" spans="1:22" x14ac:dyDescent="0.3">
      <c r="A404" s="278"/>
      <c r="B404" s="36"/>
      <c r="C404" s="36"/>
      <c r="D404" s="37"/>
      <c r="E404" s="36"/>
      <c r="F404" s="36"/>
      <c r="G404" s="37"/>
      <c r="H404" s="36"/>
      <c r="I404" s="36"/>
      <c r="J404" s="37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</row>
    <row r="405" spans="1:22" x14ac:dyDescent="0.3">
      <c r="A405" s="278"/>
      <c r="B405" s="36"/>
      <c r="C405" s="36"/>
      <c r="D405" s="37"/>
      <c r="E405" s="36"/>
      <c r="F405" s="36"/>
      <c r="G405" s="37"/>
      <c r="H405" s="36"/>
      <c r="I405" s="36"/>
      <c r="J405" s="37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</row>
    <row r="406" spans="1:22" x14ac:dyDescent="0.3">
      <c r="A406" s="278"/>
      <c r="B406" s="36"/>
      <c r="C406" s="36"/>
      <c r="D406" s="37"/>
      <c r="E406" s="36"/>
      <c r="F406" s="36"/>
      <c r="G406" s="37"/>
      <c r="H406" s="36"/>
      <c r="I406" s="36"/>
      <c r="J406" s="37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</row>
    <row r="407" spans="1:22" x14ac:dyDescent="0.3">
      <c r="A407" s="278"/>
      <c r="B407" s="36"/>
      <c r="C407" s="36"/>
      <c r="D407" s="37"/>
      <c r="E407" s="36"/>
      <c r="F407" s="36"/>
      <c r="G407" s="37"/>
      <c r="H407" s="36"/>
      <c r="I407" s="36"/>
      <c r="J407" s="37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</row>
    <row r="408" spans="1:22" x14ac:dyDescent="0.3">
      <c r="A408" s="278"/>
      <c r="B408" s="36"/>
      <c r="C408" s="36"/>
      <c r="D408" s="37"/>
      <c r="E408" s="36"/>
      <c r="F408" s="36"/>
      <c r="G408" s="37"/>
      <c r="H408" s="36"/>
      <c r="I408" s="36"/>
      <c r="J408" s="37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</row>
    <row r="409" spans="1:22" x14ac:dyDescent="0.3">
      <c r="A409" s="278"/>
      <c r="B409" s="36"/>
      <c r="C409" s="36"/>
      <c r="D409" s="37"/>
      <c r="E409" s="36"/>
      <c r="F409" s="36"/>
      <c r="G409" s="37"/>
      <c r="H409" s="36"/>
      <c r="I409" s="36"/>
      <c r="J409" s="37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</row>
    <row r="410" spans="1:22" x14ac:dyDescent="0.3">
      <c r="A410" s="278"/>
      <c r="B410" s="36"/>
      <c r="C410" s="36"/>
      <c r="D410" s="37"/>
      <c r="E410" s="36"/>
      <c r="F410" s="36"/>
      <c r="G410" s="37"/>
      <c r="H410" s="36"/>
      <c r="I410" s="36"/>
      <c r="J410" s="37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</row>
    <row r="411" spans="1:22" x14ac:dyDescent="0.3">
      <c r="A411" s="278"/>
      <c r="B411" s="36"/>
      <c r="C411" s="36"/>
      <c r="D411" s="37"/>
      <c r="E411" s="36"/>
      <c r="F411" s="36"/>
      <c r="G411" s="37"/>
      <c r="H411" s="36"/>
      <c r="I411" s="36"/>
      <c r="J411" s="37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</row>
    <row r="412" spans="1:22" x14ac:dyDescent="0.3">
      <c r="A412" s="278"/>
      <c r="B412" s="36"/>
      <c r="C412" s="36"/>
      <c r="D412" s="37"/>
      <c r="E412" s="36"/>
      <c r="F412" s="36"/>
      <c r="G412" s="37"/>
      <c r="H412" s="36"/>
      <c r="I412" s="36"/>
      <c r="J412" s="37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</row>
    <row r="413" spans="1:22" x14ac:dyDescent="0.3">
      <c r="A413" s="278"/>
      <c r="B413" s="36"/>
      <c r="C413" s="36"/>
      <c r="D413" s="37"/>
      <c r="E413" s="36"/>
      <c r="F413" s="36"/>
      <c r="G413" s="37"/>
      <c r="H413" s="36"/>
      <c r="I413" s="36"/>
      <c r="J413" s="37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1:22" x14ac:dyDescent="0.3">
      <c r="A414" s="278"/>
      <c r="B414" s="36"/>
      <c r="C414" s="36"/>
      <c r="D414" s="37"/>
      <c r="E414" s="36"/>
      <c r="F414" s="36"/>
      <c r="G414" s="37"/>
      <c r="H414" s="36"/>
      <c r="I414" s="36"/>
      <c r="J414" s="37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</row>
    <row r="415" spans="1:22" x14ac:dyDescent="0.3">
      <c r="A415" s="278"/>
      <c r="B415" s="36"/>
      <c r="C415" s="36"/>
      <c r="D415" s="37"/>
      <c r="E415" s="36"/>
      <c r="F415" s="36"/>
      <c r="G415" s="37"/>
      <c r="H415" s="36"/>
      <c r="I415" s="36"/>
      <c r="J415" s="37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</row>
    <row r="416" spans="1:22" x14ac:dyDescent="0.3">
      <c r="A416" s="278"/>
      <c r="B416" s="36"/>
      <c r="C416" s="36"/>
      <c r="D416" s="37"/>
      <c r="E416" s="36"/>
      <c r="F416" s="36"/>
      <c r="G416" s="37"/>
      <c r="H416" s="36"/>
      <c r="I416" s="36"/>
      <c r="J416" s="37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</row>
    <row r="417" spans="1:22" x14ac:dyDescent="0.3">
      <c r="A417" s="278"/>
      <c r="B417" s="36"/>
      <c r="C417" s="36"/>
      <c r="D417" s="37"/>
      <c r="E417" s="36"/>
      <c r="F417" s="36"/>
      <c r="G417" s="37"/>
      <c r="H417" s="36"/>
      <c r="I417" s="36"/>
      <c r="J417" s="37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</row>
    <row r="418" spans="1:22" x14ac:dyDescent="0.3">
      <c r="A418" s="278"/>
      <c r="B418" s="36"/>
      <c r="C418" s="36"/>
      <c r="D418" s="37"/>
      <c r="E418" s="36"/>
      <c r="F418" s="36"/>
      <c r="G418" s="37"/>
      <c r="H418" s="36"/>
      <c r="I418" s="36"/>
      <c r="J418" s="37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</row>
    <row r="419" spans="1:22" x14ac:dyDescent="0.3">
      <c r="A419" s="278"/>
      <c r="B419" s="36"/>
      <c r="C419" s="36"/>
      <c r="D419" s="37"/>
      <c r="E419" s="36"/>
      <c r="F419" s="36"/>
      <c r="G419" s="37"/>
      <c r="H419" s="36"/>
      <c r="I419" s="36"/>
      <c r="J419" s="37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x14ac:dyDescent="0.3">
      <c r="A420" s="278"/>
      <c r="B420" s="36"/>
      <c r="C420" s="36"/>
      <c r="D420" s="37"/>
      <c r="E420" s="36"/>
      <c r="F420" s="36"/>
      <c r="G420" s="37"/>
      <c r="H420" s="36"/>
      <c r="I420" s="36"/>
      <c r="J420" s="37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x14ac:dyDescent="0.3">
      <c r="A421" s="278"/>
      <c r="B421" s="36"/>
      <c r="C421" s="36"/>
      <c r="D421" s="37"/>
      <c r="E421" s="36"/>
      <c r="F421" s="36"/>
      <c r="G421" s="37"/>
      <c r="H421" s="36"/>
      <c r="I421" s="36"/>
      <c r="J421" s="37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</row>
    <row r="422" spans="1:22" x14ac:dyDescent="0.3">
      <c r="A422" s="278"/>
      <c r="B422" s="36"/>
      <c r="C422" s="36"/>
      <c r="D422" s="37"/>
      <c r="E422" s="36"/>
      <c r="F422" s="36"/>
      <c r="G422" s="37"/>
      <c r="H422" s="36"/>
      <c r="I422" s="36"/>
      <c r="J422" s="37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</row>
    <row r="423" spans="1:22" x14ac:dyDescent="0.3">
      <c r="A423" s="278"/>
      <c r="B423" s="36"/>
      <c r="C423" s="36"/>
      <c r="D423" s="37"/>
      <c r="E423" s="36"/>
      <c r="F423" s="36"/>
      <c r="G423" s="37"/>
      <c r="H423" s="36"/>
      <c r="I423" s="36"/>
      <c r="J423" s="37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</row>
    <row r="424" spans="1:22" x14ac:dyDescent="0.3">
      <c r="A424" s="278"/>
      <c r="B424" s="36"/>
      <c r="C424" s="36"/>
      <c r="D424" s="37"/>
      <c r="E424" s="36"/>
      <c r="F424" s="36"/>
      <c r="G424" s="37"/>
      <c r="H424" s="36"/>
      <c r="I424" s="36"/>
      <c r="J424" s="37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</row>
    <row r="425" spans="1:22" x14ac:dyDescent="0.3">
      <c r="A425" s="278"/>
      <c r="B425" s="36"/>
      <c r="C425" s="36"/>
      <c r="D425" s="37"/>
      <c r="E425" s="36"/>
      <c r="F425" s="36"/>
      <c r="G425" s="37"/>
      <c r="H425" s="36"/>
      <c r="I425" s="36"/>
      <c r="J425" s="37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</row>
    <row r="426" spans="1:22" x14ac:dyDescent="0.3">
      <c r="A426" s="278"/>
      <c r="B426" s="36"/>
      <c r="C426" s="36"/>
      <c r="D426" s="37"/>
      <c r="E426" s="36"/>
      <c r="F426" s="36"/>
      <c r="G426" s="37"/>
      <c r="H426" s="36"/>
      <c r="I426" s="36"/>
      <c r="J426" s="37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</row>
    <row r="427" spans="1:22" x14ac:dyDescent="0.3">
      <c r="A427" s="278"/>
      <c r="B427" s="36"/>
      <c r="C427" s="36"/>
      <c r="D427" s="37"/>
      <c r="E427" s="36"/>
      <c r="F427" s="36"/>
      <c r="G427" s="37"/>
      <c r="H427" s="36"/>
      <c r="I427" s="36"/>
      <c r="J427" s="37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</row>
    <row r="428" spans="1:22" x14ac:dyDescent="0.3">
      <c r="A428" s="278"/>
      <c r="B428" s="36"/>
      <c r="C428" s="36"/>
      <c r="D428" s="37"/>
      <c r="E428" s="36"/>
      <c r="F428" s="36"/>
      <c r="G428" s="37"/>
      <c r="H428" s="36"/>
      <c r="I428" s="36"/>
      <c r="J428" s="37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</row>
    <row r="429" spans="1:22" x14ac:dyDescent="0.3">
      <c r="A429" s="278"/>
      <c r="B429" s="36"/>
      <c r="C429" s="36"/>
      <c r="D429" s="37"/>
      <c r="E429" s="36"/>
      <c r="F429" s="36"/>
      <c r="G429" s="37"/>
      <c r="H429" s="36"/>
      <c r="I429" s="36"/>
      <c r="J429" s="37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</row>
    <row r="430" spans="1:22" x14ac:dyDescent="0.3">
      <c r="A430" s="278"/>
      <c r="B430" s="36"/>
      <c r="C430" s="36"/>
      <c r="D430" s="37"/>
      <c r="E430" s="36"/>
      <c r="F430" s="36"/>
      <c r="G430" s="37"/>
      <c r="H430" s="36"/>
      <c r="I430" s="36"/>
      <c r="J430" s="37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</row>
    <row r="431" spans="1:22" x14ac:dyDescent="0.3">
      <c r="A431" s="278"/>
      <c r="B431" s="36"/>
      <c r="C431" s="36"/>
      <c r="D431" s="37"/>
      <c r="E431" s="36"/>
      <c r="F431" s="36"/>
      <c r="G431" s="37"/>
      <c r="H431" s="36"/>
      <c r="I431" s="36"/>
      <c r="J431" s="37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</row>
    <row r="432" spans="1:22" x14ac:dyDescent="0.3">
      <c r="A432" s="278"/>
      <c r="B432" s="36"/>
      <c r="C432" s="36"/>
      <c r="D432" s="37"/>
      <c r="E432" s="36"/>
      <c r="F432" s="36"/>
      <c r="G432" s="37"/>
      <c r="H432" s="36"/>
      <c r="I432" s="36"/>
      <c r="J432" s="37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</row>
    <row r="433" spans="1:22" x14ac:dyDescent="0.3">
      <c r="A433" s="278"/>
      <c r="B433" s="36"/>
      <c r="C433" s="36"/>
      <c r="D433" s="37"/>
      <c r="E433" s="36"/>
      <c r="F433" s="36"/>
      <c r="G433" s="37"/>
      <c r="H433" s="36"/>
      <c r="I433" s="36"/>
      <c r="J433" s="37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</row>
    <row r="434" spans="1:22" x14ac:dyDescent="0.3">
      <c r="A434" s="278"/>
      <c r="B434" s="36"/>
      <c r="C434" s="36"/>
      <c r="D434" s="37"/>
      <c r="E434" s="36"/>
      <c r="F434" s="36"/>
      <c r="G434" s="37"/>
      <c r="H434" s="36"/>
      <c r="I434" s="36"/>
      <c r="J434" s="37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</row>
    <row r="435" spans="1:22" x14ac:dyDescent="0.3">
      <c r="A435" s="278"/>
      <c r="B435" s="36"/>
      <c r="C435" s="36"/>
      <c r="D435" s="37"/>
      <c r="E435" s="36"/>
      <c r="F435" s="36"/>
      <c r="G435" s="37"/>
      <c r="H435" s="36"/>
      <c r="I435" s="36"/>
      <c r="J435" s="37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</row>
    <row r="436" spans="1:22" x14ac:dyDescent="0.3">
      <c r="A436" s="278"/>
      <c r="B436" s="36"/>
      <c r="C436" s="36"/>
      <c r="D436" s="37"/>
      <c r="E436" s="36"/>
      <c r="F436" s="36"/>
      <c r="G436" s="37"/>
      <c r="H436" s="36"/>
      <c r="I436" s="36"/>
      <c r="J436" s="37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</row>
    <row r="437" spans="1:22" x14ac:dyDescent="0.3">
      <c r="A437" s="278"/>
      <c r="B437" s="36"/>
      <c r="C437" s="36"/>
      <c r="D437" s="37"/>
      <c r="E437" s="36"/>
      <c r="F437" s="36"/>
      <c r="G437" s="37"/>
      <c r="H437" s="36"/>
      <c r="I437" s="36"/>
      <c r="J437" s="37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</row>
    <row r="438" spans="1:22" x14ac:dyDescent="0.3">
      <c r="A438" s="278"/>
      <c r="B438" s="36"/>
      <c r="C438" s="36"/>
      <c r="D438" s="37"/>
      <c r="E438" s="36"/>
      <c r="F438" s="36"/>
      <c r="G438" s="37"/>
      <c r="H438" s="36"/>
      <c r="I438" s="36"/>
      <c r="J438" s="37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</row>
    <row r="439" spans="1:22" x14ac:dyDescent="0.3">
      <c r="A439" s="278"/>
      <c r="B439" s="36"/>
      <c r="C439" s="36"/>
      <c r="D439" s="37"/>
      <c r="E439" s="36"/>
      <c r="F439" s="36"/>
      <c r="G439" s="37"/>
      <c r="H439" s="36"/>
      <c r="I439" s="36"/>
      <c r="J439" s="37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x14ac:dyDescent="0.3">
      <c r="A440" s="278"/>
      <c r="B440" s="36"/>
      <c r="C440" s="36"/>
      <c r="D440" s="37"/>
      <c r="E440" s="36"/>
      <c r="F440" s="36"/>
      <c r="G440" s="37"/>
      <c r="H440" s="36"/>
      <c r="I440" s="36"/>
      <c r="J440" s="37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x14ac:dyDescent="0.3">
      <c r="A441" s="278"/>
      <c r="B441" s="36"/>
      <c r="C441" s="36"/>
      <c r="D441" s="37"/>
      <c r="E441" s="36"/>
      <c r="F441" s="36"/>
      <c r="G441" s="37"/>
      <c r="H441" s="36"/>
      <c r="I441" s="36"/>
      <c r="J441" s="37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</row>
    <row r="442" spans="1:22" x14ac:dyDescent="0.3">
      <c r="A442" s="278"/>
      <c r="B442" s="36"/>
      <c r="C442" s="36"/>
      <c r="D442" s="37"/>
      <c r="E442" s="36"/>
      <c r="F442" s="36"/>
      <c r="G442" s="37"/>
      <c r="H442" s="36"/>
      <c r="I442" s="36"/>
      <c r="J442" s="37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</row>
    <row r="443" spans="1:22" x14ac:dyDescent="0.3">
      <c r="A443" s="278"/>
      <c r="B443" s="36"/>
      <c r="C443" s="36"/>
      <c r="D443" s="37"/>
      <c r="E443" s="36"/>
      <c r="F443" s="36"/>
      <c r="G443" s="37"/>
      <c r="H443" s="36"/>
      <c r="I443" s="36"/>
      <c r="J443" s="37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</row>
    <row r="444" spans="1:22" x14ac:dyDescent="0.3">
      <c r="A444" s="278"/>
      <c r="B444" s="36"/>
      <c r="C444" s="36"/>
      <c r="D444" s="37"/>
      <c r="E444" s="36"/>
      <c r="F444" s="36"/>
      <c r="G444" s="37"/>
      <c r="H444" s="36"/>
      <c r="I444" s="36"/>
      <c r="J444" s="37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</row>
    <row r="445" spans="1:22" x14ac:dyDescent="0.3">
      <c r="A445" s="278"/>
      <c r="B445" s="36"/>
      <c r="C445" s="36"/>
      <c r="D445" s="37"/>
      <c r="E445" s="36"/>
      <c r="F445" s="36"/>
      <c r="G445" s="37"/>
      <c r="H445" s="36"/>
      <c r="I445" s="36"/>
      <c r="J445" s="37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</row>
    <row r="446" spans="1:22" x14ac:dyDescent="0.3">
      <c r="A446" s="278"/>
      <c r="B446" s="36"/>
      <c r="C446" s="36"/>
      <c r="D446" s="37"/>
      <c r="E446" s="36"/>
      <c r="F446" s="36"/>
      <c r="G446" s="37"/>
      <c r="H446" s="36"/>
      <c r="I446" s="36"/>
      <c r="J446" s="37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</row>
    <row r="447" spans="1:22" x14ac:dyDescent="0.3">
      <c r="A447" s="278"/>
      <c r="B447" s="36"/>
      <c r="C447" s="36"/>
      <c r="D447" s="37"/>
      <c r="E447" s="36"/>
      <c r="F447" s="36"/>
      <c r="G447" s="37"/>
      <c r="H447" s="36"/>
      <c r="I447" s="36"/>
      <c r="J447" s="37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</row>
    <row r="448" spans="1:22" x14ac:dyDescent="0.3">
      <c r="A448" s="278"/>
      <c r="B448" s="36"/>
      <c r="C448" s="36"/>
      <c r="D448" s="37"/>
      <c r="E448" s="36"/>
      <c r="F448" s="36"/>
      <c r="G448" s="37"/>
      <c r="H448" s="36"/>
      <c r="I448" s="36"/>
      <c r="J448" s="37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x14ac:dyDescent="0.3">
      <c r="A449" s="278"/>
      <c r="B449" s="36"/>
      <c r="C449" s="36"/>
      <c r="D449" s="37"/>
      <c r="E449" s="36"/>
      <c r="F449" s="36"/>
      <c r="G449" s="37"/>
      <c r="H449" s="36"/>
      <c r="I449" s="36"/>
      <c r="J449" s="37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</row>
    <row r="450" spans="1:22" x14ac:dyDescent="0.3">
      <c r="A450" s="278"/>
      <c r="B450" s="36"/>
      <c r="C450" s="36"/>
      <c r="D450" s="37"/>
      <c r="E450" s="36"/>
      <c r="F450" s="36"/>
      <c r="G450" s="37"/>
      <c r="H450" s="36"/>
      <c r="I450" s="36"/>
      <c r="J450" s="37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</row>
    <row r="451" spans="1:22" x14ac:dyDescent="0.3">
      <c r="A451" s="278"/>
      <c r="B451" s="36"/>
      <c r="C451" s="36"/>
      <c r="D451" s="37"/>
      <c r="E451" s="36"/>
      <c r="F451" s="36"/>
      <c r="G451" s="37"/>
      <c r="H451" s="36"/>
      <c r="I451" s="36"/>
      <c r="J451" s="37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</row>
    <row r="452" spans="1:22" x14ac:dyDescent="0.3">
      <c r="A452" s="278"/>
      <c r="B452" s="36"/>
      <c r="C452" s="36"/>
      <c r="D452" s="37"/>
      <c r="E452" s="36"/>
      <c r="F452" s="36"/>
      <c r="G452" s="37"/>
      <c r="H452" s="36"/>
      <c r="I452" s="36"/>
      <c r="J452" s="37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</row>
    <row r="453" spans="1:22" x14ac:dyDescent="0.3">
      <c r="A453" s="278"/>
      <c r="B453" s="36"/>
      <c r="C453" s="36"/>
      <c r="D453" s="37"/>
      <c r="E453" s="36"/>
      <c r="F453" s="36"/>
      <c r="G453" s="37"/>
      <c r="H453" s="36"/>
      <c r="I453" s="36"/>
      <c r="J453" s="37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</row>
    <row r="454" spans="1:22" x14ac:dyDescent="0.3">
      <c r="A454" s="278"/>
      <c r="B454" s="36"/>
      <c r="C454" s="36"/>
      <c r="D454" s="37"/>
      <c r="E454" s="36"/>
      <c r="F454" s="36"/>
      <c r="G454" s="37"/>
      <c r="H454" s="36"/>
      <c r="I454" s="36"/>
      <c r="J454" s="37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</row>
    <row r="455" spans="1:22" x14ac:dyDescent="0.3">
      <c r="A455" s="278"/>
      <c r="B455" s="36"/>
      <c r="C455" s="36"/>
      <c r="D455" s="37"/>
      <c r="E455" s="36"/>
      <c r="F455" s="36"/>
      <c r="G455" s="37"/>
      <c r="H455" s="36"/>
      <c r="I455" s="36"/>
      <c r="J455" s="37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</row>
    <row r="456" spans="1:22" x14ac:dyDescent="0.3">
      <c r="A456" s="278"/>
      <c r="B456" s="36"/>
      <c r="C456" s="36"/>
      <c r="D456" s="37"/>
      <c r="E456" s="36"/>
      <c r="F456" s="36"/>
      <c r="G456" s="37"/>
      <c r="H456" s="36"/>
      <c r="I456" s="36"/>
      <c r="J456" s="37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</row>
    <row r="457" spans="1:22" x14ac:dyDescent="0.3">
      <c r="A457" s="278"/>
      <c r="B457" s="36"/>
      <c r="C457" s="36"/>
      <c r="D457" s="37"/>
      <c r="E457" s="36"/>
      <c r="F457" s="36"/>
      <c r="G457" s="37"/>
      <c r="H457" s="36"/>
      <c r="I457" s="36"/>
      <c r="J457" s="37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</row>
    <row r="458" spans="1:22" x14ac:dyDescent="0.3">
      <c r="A458" s="278"/>
      <c r="B458" s="36"/>
      <c r="C458" s="36"/>
      <c r="D458" s="37"/>
      <c r="E458" s="36"/>
      <c r="F458" s="36"/>
      <c r="G458" s="37"/>
      <c r="H458" s="36"/>
      <c r="I458" s="36"/>
      <c r="J458" s="37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</row>
    <row r="459" spans="1:22" x14ac:dyDescent="0.3">
      <c r="A459" s="278"/>
      <c r="B459" s="36"/>
      <c r="C459" s="36"/>
      <c r="D459" s="37"/>
      <c r="E459" s="36"/>
      <c r="F459" s="36"/>
      <c r="G459" s="37"/>
      <c r="H459" s="36"/>
      <c r="I459" s="36"/>
      <c r="J459" s="37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</row>
    <row r="460" spans="1:22" x14ac:dyDescent="0.3">
      <c r="A460" s="278"/>
      <c r="B460" s="36"/>
      <c r="C460" s="36"/>
      <c r="D460" s="37"/>
      <c r="E460" s="36"/>
      <c r="F460" s="36"/>
      <c r="G460" s="37"/>
      <c r="H460" s="36"/>
      <c r="I460" s="36"/>
      <c r="J460" s="37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</row>
    <row r="461" spans="1:22" x14ac:dyDescent="0.3">
      <c r="A461" s="278"/>
      <c r="B461" s="36"/>
      <c r="C461" s="36"/>
      <c r="D461" s="37"/>
      <c r="E461" s="36"/>
      <c r="F461" s="36"/>
      <c r="G461" s="37"/>
      <c r="H461" s="36"/>
      <c r="I461" s="36"/>
      <c r="J461" s="37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</row>
    <row r="462" spans="1:22" x14ac:dyDescent="0.3">
      <c r="A462" s="278"/>
      <c r="B462" s="36"/>
      <c r="C462" s="36"/>
      <c r="D462" s="37"/>
      <c r="E462" s="36"/>
      <c r="F462" s="36"/>
      <c r="G462" s="37"/>
      <c r="H462" s="36"/>
      <c r="I462" s="36"/>
      <c r="J462" s="37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</row>
    <row r="463" spans="1:22" x14ac:dyDescent="0.3">
      <c r="A463" s="278"/>
      <c r="B463" s="36"/>
      <c r="C463" s="36"/>
      <c r="D463" s="37"/>
      <c r="E463" s="36"/>
      <c r="F463" s="36"/>
      <c r="G463" s="37"/>
      <c r="H463" s="36"/>
      <c r="I463" s="36"/>
      <c r="J463" s="37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</row>
    <row r="464" spans="1:22" x14ac:dyDescent="0.3">
      <c r="A464" s="278"/>
      <c r="B464" s="36"/>
      <c r="C464" s="36"/>
      <c r="D464" s="37"/>
      <c r="E464" s="36"/>
      <c r="F464" s="36"/>
      <c r="G464" s="37"/>
      <c r="H464" s="36"/>
      <c r="I464" s="36"/>
      <c r="J464" s="37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x14ac:dyDescent="0.3">
      <c r="A465" s="278"/>
      <c r="B465" s="36"/>
      <c r="C465" s="36"/>
      <c r="D465" s="37"/>
      <c r="E465" s="36"/>
      <c r="F465" s="36"/>
      <c r="G465" s="37"/>
      <c r="H465" s="36"/>
      <c r="I465" s="36"/>
      <c r="J465" s="37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</row>
    <row r="466" spans="1:22" x14ac:dyDescent="0.3">
      <c r="A466" s="278"/>
      <c r="B466" s="36"/>
      <c r="C466" s="36"/>
      <c r="D466" s="37"/>
      <c r="E466" s="36"/>
      <c r="F466" s="36"/>
      <c r="G466" s="37"/>
      <c r="H466" s="36"/>
      <c r="I466" s="36"/>
      <c r="J466" s="37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</row>
    <row r="467" spans="1:22" x14ac:dyDescent="0.3">
      <c r="A467" s="278"/>
      <c r="B467" s="36"/>
      <c r="C467" s="36"/>
      <c r="D467" s="37"/>
      <c r="E467" s="36"/>
      <c r="F467" s="36"/>
      <c r="G467" s="37"/>
      <c r="H467" s="36"/>
      <c r="I467" s="36"/>
      <c r="J467" s="37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</row>
    <row r="468" spans="1:22" x14ac:dyDescent="0.3">
      <c r="A468" s="278"/>
      <c r="B468" s="36"/>
      <c r="C468" s="36"/>
      <c r="D468" s="37"/>
      <c r="E468" s="36"/>
      <c r="F468" s="36"/>
      <c r="G468" s="37"/>
      <c r="H468" s="36"/>
      <c r="I468" s="36"/>
      <c r="J468" s="37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</row>
    <row r="469" spans="1:22" x14ac:dyDescent="0.3">
      <c r="A469" s="278"/>
      <c r="B469" s="36"/>
      <c r="C469" s="36"/>
      <c r="D469" s="37"/>
      <c r="E469" s="36"/>
      <c r="F469" s="36"/>
      <c r="G469" s="37"/>
      <c r="H469" s="36"/>
      <c r="I469" s="36"/>
      <c r="J469" s="37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</row>
    <row r="470" spans="1:22" x14ac:dyDescent="0.3">
      <c r="A470" s="278"/>
      <c r="B470" s="36"/>
      <c r="C470" s="36"/>
      <c r="D470" s="37"/>
      <c r="E470" s="36"/>
      <c r="F470" s="36"/>
      <c r="G470" s="37"/>
      <c r="H470" s="36"/>
      <c r="I470" s="36"/>
      <c r="J470" s="37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</row>
    <row r="471" spans="1:22" x14ac:dyDescent="0.3">
      <c r="A471" s="278"/>
      <c r="B471" s="36"/>
      <c r="C471" s="36"/>
      <c r="D471" s="37"/>
      <c r="E471" s="36"/>
      <c r="F471" s="36"/>
      <c r="G471" s="37"/>
      <c r="H471" s="36"/>
      <c r="I471" s="36"/>
      <c r="J471" s="37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</row>
    <row r="472" spans="1:22" x14ac:dyDescent="0.3">
      <c r="A472" s="278"/>
      <c r="B472" s="36"/>
      <c r="C472" s="36"/>
      <c r="D472" s="37"/>
      <c r="E472" s="36"/>
      <c r="F472" s="36"/>
      <c r="G472" s="37"/>
      <c r="H472" s="36"/>
      <c r="I472" s="36"/>
      <c r="J472" s="37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</row>
    <row r="473" spans="1:22" x14ac:dyDescent="0.3">
      <c r="A473" s="278"/>
      <c r="B473" s="36"/>
      <c r="C473" s="36"/>
      <c r="D473" s="37"/>
      <c r="E473" s="36"/>
      <c r="F473" s="36"/>
      <c r="G473" s="37"/>
      <c r="H473" s="36"/>
      <c r="I473" s="36"/>
      <c r="J473" s="37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</row>
    <row r="474" spans="1:22" x14ac:dyDescent="0.3">
      <c r="A474" s="278"/>
      <c r="B474" s="36"/>
      <c r="C474" s="36"/>
      <c r="D474" s="37"/>
      <c r="E474" s="36"/>
      <c r="F474" s="36"/>
      <c r="G474" s="37"/>
      <c r="H474" s="36"/>
      <c r="I474" s="36"/>
      <c r="J474" s="37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</row>
    <row r="475" spans="1:22" x14ac:dyDescent="0.3">
      <c r="A475" s="278"/>
      <c r="B475" s="36"/>
      <c r="C475" s="36"/>
      <c r="D475" s="37"/>
      <c r="E475" s="36"/>
      <c r="F475" s="36"/>
      <c r="G475" s="37"/>
      <c r="H475" s="36"/>
      <c r="I475" s="36"/>
      <c r="J475" s="37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</row>
    <row r="476" spans="1:22" x14ac:dyDescent="0.3">
      <c r="A476" s="278"/>
      <c r="B476" s="36"/>
      <c r="C476" s="36"/>
      <c r="D476" s="37"/>
      <c r="E476" s="36"/>
      <c r="F476" s="36"/>
      <c r="G476" s="37"/>
      <c r="H476" s="36"/>
      <c r="I476" s="36"/>
      <c r="J476" s="37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</row>
    <row r="477" spans="1:22" x14ac:dyDescent="0.3">
      <c r="A477" s="278"/>
      <c r="B477" s="36"/>
      <c r="C477" s="36"/>
      <c r="D477" s="37"/>
      <c r="E477" s="36"/>
      <c r="F477" s="36"/>
      <c r="G477" s="37"/>
      <c r="H477" s="36"/>
      <c r="I477" s="36"/>
      <c r="J477" s="37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</row>
    <row r="478" spans="1:22" x14ac:dyDescent="0.3">
      <c r="A478" s="278"/>
      <c r="B478" s="36"/>
      <c r="C478" s="36"/>
      <c r="D478" s="37"/>
      <c r="E478" s="36"/>
      <c r="F478" s="36"/>
      <c r="G478" s="37"/>
      <c r="H478" s="36"/>
      <c r="I478" s="36"/>
      <c r="J478" s="37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</row>
    <row r="479" spans="1:22" x14ac:dyDescent="0.3">
      <c r="A479" s="278"/>
      <c r="B479" s="36"/>
      <c r="C479" s="36"/>
      <c r="D479" s="37"/>
      <c r="E479" s="36"/>
      <c r="F479" s="36"/>
      <c r="G479" s="37"/>
      <c r="H479" s="36"/>
      <c r="I479" s="36"/>
      <c r="J479" s="37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</row>
    <row r="480" spans="1:22" x14ac:dyDescent="0.3">
      <c r="A480" s="278"/>
      <c r="B480" s="36"/>
      <c r="C480" s="36"/>
      <c r="D480" s="37"/>
      <c r="E480" s="36"/>
      <c r="F480" s="36"/>
      <c r="G480" s="37"/>
      <c r="H480" s="36"/>
      <c r="I480" s="36"/>
      <c r="J480" s="37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</row>
    <row r="481" spans="1:22" x14ac:dyDescent="0.3">
      <c r="A481" s="278"/>
      <c r="B481" s="36"/>
      <c r="C481" s="36"/>
      <c r="D481" s="37"/>
      <c r="E481" s="36"/>
      <c r="F481" s="36"/>
      <c r="G481" s="37"/>
      <c r="H481" s="36"/>
      <c r="I481" s="36"/>
      <c r="J481" s="37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</row>
    <row r="482" spans="1:22" x14ac:dyDescent="0.3">
      <c r="A482" s="278"/>
      <c r="B482" s="36"/>
      <c r="C482" s="36"/>
      <c r="D482" s="37"/>
      <c r="E482" s="36"/>
      <c r="F482" s="36"/>
      <c r="G482" s="37"/>
      <c r="H482" s="36"/>
      <c r="I482" s="36"/>
      <c r="J482" s="37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</row>
    <row r="483" spans="1:22" x14ac:dyDescent="0.3">
      <c r="A483" s="278"/>
      <c r="B483" s="36"/>
      <c r="C483" s="36"/>
      <c r="D483" s="37"/>
      <c r="E483" s="36"/>
      <c r="F483" s="36"/>
      <c r="G483" s="37"/>
      <c r="H483" s="36"/>
      <c r="I483" s="36"/>
      <c r="J483" s="37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</row>
    <row r="484" spans="1:22" x14ac:dyDescent="0.3">
      <c r="A484" s="278"/>
      <c r="B484" s="36"/>
      <c r="C484" s="36"/>
      <c r="D484" s="37"/>
      <c r="E484" s="36"/>
      <c r="F484" s="36"/>
      <c r="G484" s="37"/>
      <c r="H484" s="36"/>
      <c r="I484" s="36"/>
      <c r="J484" s="37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</row>
    <row r="485" spans="1:22" x14ac:dyDescent="0.3">
      <c r="A485" s="278"/>
      <c r="B485" s="36"/>
      <c r="C485" s="36"/>
      <c r="D485" s="37"/>
      <c r="E485" s="36"/>
      <c r="F485" s="36"/>
      <c r="G485" s="37"/>
      <c r="H485" s="36"/>
      <c r="I485" s="36"/>
      <c r="J485" s="37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</row>
    <row r="486" spans="1:22" x14ac:dyDescent="0.3">
      <c r="A486" s="278"/>
      <c r="B486" s="36"/>
      <c r="C486" s="36"/>
      <c r="D486" s="37"/>
      <c r="E486" s="36"/>
      <c r="F486" s="36"/>
      <c r="G486" s="37"/>
      <c r="H486" s="36"/>
      <c r="I486" s="36"/>
      <c r="J486" s="37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</row>
    <row r="487" spans="1:22" x14ac:dyDescent="0.3">
      <c r="A487" s="278"/>
      <c r="B487" s="36"/>
      <c r="C487" s="36"/>
      <c r="D487" s="37"/>
      <c r="E487" s="36"/>
      <c r="F487" s="36"/>
      <c r="G487" s="37"/>
      <c r="H487" s="36"/>
      <c r="I487" s="36"/>
      <c r="J487" s="37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</row>
    <row r="488" spans="1:22" x14ac:dyDescent="0.3">
      <c r="A488" s="278"/>
      <c r="B488" s="36"/>
      <c r="C488" s="36"/>
      <c r="D488" s="37"/>
      <c r="E488" s="36"/>
      <c r="F488" s="36"/>
      <c r="G488" s="37"/>
      <c r="H488" s="36"/>
      <c r="I488" s="36"/>
      <c r="J488" s="37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</row>
    <row r="489" spans="1:22" x14ac:dyDescent="0.3">
      <c r="A489" s="278"/>
      <c r="B489" s="36"/>
      <c r="C489" s="36"/>
      <c r="D489" s="37"/>
      <c r="E489" s="36"/>
      <c r="F489" s="36"/>
      <c r="G489" s="37"/>
      <c r="H489" s="36"/>
      <c r="I489" s="36"/>
      <c r="J489" s="37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</row>
    <row r="490" spans="1:22" x14ac:dyDescent="0.3">
      <c r="A490" s="278"/>
      <c r="B490" s="36"/>
      <c r="C490" s="36"/>
      <c r="D490" s="37"/>
      <c r="E490" s="36"/>
      <c r="F490" s="36"/>
      <c r="G490" s="37"/>
      <c r="H490" s="36"/>
      <c r="I490" s="36"/>
      <c r="J490" s="37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</row>
    <row r="491" spans="1:22" x14ac:dyDescent="0.3">
      <c r="A491" s="278"/>
      <c r="B491" s="36"/>
      <c r="C491" s="36"/>
      <c r="D491" s="37"/>
      <c r="E491" s="36"/>
      <c r="F491" s="36"/>
      <c r="G491" s="37"/>
      <c r="H491" s="36"/>
      <c r="I491" s="36"/>
      <c r="J491" s="37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</row>
    <row r="492" spans="1:22" x14ac:dyDescent="0.3">
      <c r="A492" s="278"/>
      <c r="B492" s="36"/>
      <c r="C492" s="36"/>
      <c r="D492" s="37"/>
      <c r="E492" s="36"/>
      <c r="F492" s="36"/>
      <c r="G492" s="37"/>
      <c r="H492" s="36"/>
      <c r="I492" s="36"/>
      <c r="J492" s="37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</row>
    <row r="493" spans="1:22" x14ac:dyDescent="0.3">
      <c r="A493" s="278"/>
      <c r="B493" s="36"/>
      <c r="C493" s="36"/>
      <c r="D493" s="37"/>
      <c r="E493" s="36"/>
      <c r="F493" s="36"/>
      <c r="G493" s="37"/>
      <c r="H493" s="36"/>
      <c r="I493" s="36"/>
      <c r="J493" s="37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</row>
    <row r="494" spans="1:22" x14ac:dyDescent="0.3">
      <c r="A494" s="278"/>
      <c r="B494" s="36"/>
      <c r="C494" s="36"/>
      <c r="D494" s="37"/>
      <c r="E494" s="36"/>
      <c r="F494" s="36"/>
      <c r="G494" s="37"/>
      <c r="H494" s="36"/>
      <c r="I494" s="36"/>
      <c r="J494" s="37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</row>
    <row r="495" spans="1:22" x14ac:dyDescent="0.3">
      <c r="A495" s="278"/>
      <c r="B495" s="36"/>
      <c r="C495" s="36"/>
      <c r="D495" s="37"/>
      <c r="E495" s="36"/>
      <c r="F495" s="36"/>
      <c r="G495" s="37"/>
      <c r="H495" s="36"/>
      <c r="I495" s="36"/>
      <c r="J495" s="37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</row>
    <row r="496" spans="1:22" x14ac:dyDescent="0.3">
      <c r="A496" s="278"/>
      <c r="B496" s="36"/>
      <c r="C496" s="36"/>
      <c r="D496" s="37"/>
      <c r="E496" s="36"/>
      <c r="F496" s="36"/>
      <c r="G496" s="37"/>
      <c r="H496" s="36"/>
      <c r="I496" s="36"/>
      <c r="J496" s="37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</row>
    <row r="497" spans="1:22" x14ac:dyDescent="0.3">
      <c r="A497" s="278"/>
      <c r="B497" s="36"/>
      <c r="C497" s="36"/>
      <c r="D497" s="37"/>
      <c r="E497" s="36"/>
      <c r="F497" s="36"/>
      <c r="G497" s="37"/>
      <c r="H497" s="36"/>
      <c r="I497" s="36"/>
      <c r="J497" s="37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</row>
    <row r="498" spans="1:22" x14ac:dyDescent="0.3">
      <c r="A498" s="278"/>
      <c r="B498" s="36"/>
      <c r="C498" s="36"/>
      <c r="D498" s="37"/>
      <c r="E498" s="36"/>
      <c r="F498" s="36"/>
      <c r="G498" s="37"/>
      <c r="H498" s="36"/>
      <c r="I498" s="36"/>
      <c r="J498" s="37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</row>
    <row r="499" spans="1:22" x14ac:dyDescent="0.3">
      <c r="A499" s="278"/>
      <c r="B499" s="36"/>
      <c r="C499" s="36"/>
      <c r="D499" s="37"/>
      <c r="E499" s="36"/>
      <c r="F499" s="36"/>
      <c r="G499" s="37"/>
      <c r="H499" s="36"/>
      <c r="I499" s="36"/>
      <c r="J499" s="37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</row>
    <row r="500" spans="1:22" x14ac:dyDescent="0.3">
      <c r="A500" s="278"/>
      <c r="B500" s="36"/>
      <c r="C500" s="36"/>
      <c r="D500" s="37"/>
      <c r="E500" s="36"/>
      <c r="F500" s="36"/>
      <c r="G500" s="37"/>
      <c r="H500" s="36"/>
      <c r="I500" s="36"/>
      <c r="J500" s="37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</row>
    <row r="501" spans="1:22" x14ac:dyDescent="0.3">
      <c r="A501" s="278"/>
      <c r="B501" s="36"/>
      <c r="C501" s="36"/>
      <c r="D501" s="37"/>
      <c r="E501" s="36"/>
      <c r="F501" s="36"/>
      <c r="G501" s="37"/>
      <c r="H501" s="36"/>
      <c r="I501" s="36"/>
      <c r="J501" s="37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</row>
    <row r="502" spans="1:22" x14ac:dyDescent="0.3">
      <c r="A502" s="278"/>
      <c r="B502" s="36"/>
      <c r="C502" s="36"/>
      <c r="D502" s="37"/>
      <c r="E502" s="36"/>
      <c r="F502" s="36"/>
      <c r="G502" s="37"/>
      <c r="H502" s="36"/>
      <c r="I502" s="36"/>
      <c r="J502" s="37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</row>
    <row r="503" spans="1:22" x14ac:dyDescent="0.3">
      <c r="A503" s="278"/>
      <c r="B503" s="36"/>
      <c r="C503" s="36"/>
      <c r="D503" s="37"/>
      <c r="E503" s="36"/>
      <c r="F503" s="36"/>
      <c r="G503" s="37"/>
      <c r="H503" s="36"/>
      <c r="I503" s="36"/>
      <c r="J503" s="37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</row>
    <row r="504" spans="1:22" x14ac:dyDescent="0.3">
      <c r="A504" s="278"/>
      <c r="B504" s="36"/>
      <c r="C504" s="36"/>
      <c r="D504" s="37"/>
      <c r="E504" s="36"/>
      <c r="F504" s="36"/>
      <c r="G504" s="37"/>
      <c r="H504" s="36"/>
      <c r="I504" s="36"/>
      <c r="J504" s="37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</row>
    <row r="505" spans="1:22" x14ac:dyDescent="0.3">
      <c r="A505" s="278"/>
      <c r="B505" s="36"/>
      <c r="C505" s="36"/>
      <c r="D505" s="37"/>
      <c r="E505" s="36"/>
      <c r="F505" s="36"/>
      <c r="G505" s="37"/>
      <c r="H505" s="36"/>
      <c r="I505" s="36"/>
      <c r="J505" s="37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</row>
    <row r="506" spans="1:22" x14ac:dyDescent="0.3">
      <c r="A506" s="278"/>
      <c r="B506" s="36"/>
      <c r="C506" s="36"/>
      <c r="D506" s="37"/>
      <c r="E506" s="36"/>
      <c r="F506" s="36"/>
      <c r="G506" s="37"/>
      <c r="H506" s="36"/>
      <c r="I506" s="36"/>
      <c r="J506" s="37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</row>
    <row r="507" spans="1:22" x14ac:dyDescent="0.3">
      <c r="A507" s="278"/>
      <c r="B507" s="36"/>
      <c r="C507" s="36"/>
      <c r="D507" s="37"/>
      <c r="E507" s="36"/>
      <c r="F507" s="36"/>
      <c r="G507" s="37"/>
      <c r="H507" s="36"/>
      <c r="I507" s="36"/>
      <c r="J507" s="37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</row>
    <row r="508" spans="1:22" x14ac:dyDescent="0.3">
      <c r="A508" s="278"/>
      <c r="B508" s="36"/>
      <c r="C508" s="36"/>
      <c r="D508" s="37"/>
      <c r="E508" s="36"/>
      <c r="F508" s="36"/>
      <c r="G508" s="37"/>
      <c r="H508" s="36"/>
      <c r="I508" s="36"/>
      <c r="J508" s="37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</row>
    <row r="509" spans="1:22" x14ac:dyDescent="0.3">
      <c r="A509" s="278"/>
      <c r="B509" s="36"/>
      <c r="C509" s="36"/>
      <c r="D509" s="37"/>
      <c r="E509" s="36"/>
      <c r="F509" s="36"/>
      <c r="G509" s="37"/>
      <c r="H509" s="36"/>
      <c r="I509" s="36"/>
      <c r="J509" s="37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</row>
    <row r="510" spans="1:22" x14ac:dyDescent="0.3">
      <c r="A510" s="278"/>
      <c r="B510" s="36"/>
      <c r="C510" s="36"/>
      <c r="D510" s="37"/>
      <c r="E510" s="36"/>
      <c r="F510" s="36"/>
      <c r="G510" s="37"/>
      <c r="H510" s="36"/>
      <c r="I510" s="36"/>
      <c r="J510" s="37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</row>
    <row r="511" spans="1:22" x14ac:dyDescent="0.3">
      <c r="A511" s="278"/>
      <c r="B511" s="36"/>
      <c r="C511" s="36"/>
      <c r="D511" s="37"/>
      <c r="E511" s="36"/>
      <c r="F511" s="36"/>
      <c r="G511" s="37"/>
      <c r="H511" s="36"/>
      <c r="I511" s="36"/>
      <c r="J511" s="37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</row>
    <row r="512" spans="1:22" x14ac:dyDescent="0.3">
      <c r="A512" s="278"/>
      <c r="B512" s="36"/>
      <c r="C512" s="36"/>
      <c r="D512" s="37"/>
      <c r="E512" s="36"/>
      <c r="F512" s="36"/>
      <c r="G512" s="37"/>
      <c r="H512" s="36"/>
      <c r="I512" s="36"/>
      <c r="J512" s="37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</row>
    <row r="513" spans="1:22" x14ac:dyDescent="0.3">
      <c r="A513" s="278"/>
      <c r="B513" s="36"/>
      <c r="C513" s="36"/>
      <c r="D513" s="37"/>
      <c r="E513" s="36"/>
      <c r="F513" s="36"/>
      <c r="G513" s="37"/>
      <c r="H513" s="36"/>
      <c r="I513" s="36"/>
      <c r="J513" s="37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</row>
    <row r="514" spans="1:22" x14ac:dyDescent="0.3">
      <c r="A514" s="278"/>
      <c r="B514" s="36"/>
      <c r="C514" s="36"/>
      <c r="D514" s="37"/>
      <c r="E514" s="36"/>
      <c r="F514" s="36"/>
      <c r="G514" s="37"/>
      <c r="H514" s="36"/>
      <c r="I514" s="36"/>
      <c r="J514" s="37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</row>
    <row r="515" spans="1:22" x14ac:dyDescent="0.3">
      <c r="A515" s="278"/>
      <c r="B515" s="36"/>
      <c r="C515" s="36"/>
      <c r="D515" s="37"/>
      <c r="E515" s="36"/>
      <c r="F515" s="36"/>
      <c r="G515" s="37"/>
      <c r="H515" s="36"/>
      <c r="I515" s="36"/>
      <c r="J515" s="37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</row>
    <row r="516" spans="1:22" x14ac:dyDescent="0.3">
      <c r="A516" s="278"/>
      <c r="B516" s="36"/>
      <c r="C516" s="36"/>
      <c r="D516" s="37"/>
      <c r="E516" s="36"/>
      <c r="F516" s="36"/>
      <c r="G516" s="37"/>
      <c r="H516" s="36"/>
      <c r="I516" s="36"/>
      <c r="J516" s="37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</row>
    <row r="517" spans="1:22" x14ac:dyDescent="0.3">
      <c r="A517" s="278"/>
      <c r="B517" s="36"/>
      <c r="C517" s="36"/>
      <c r="D517" s="37"/>
      <c r="E517" s="36"/>
      <c r="F517" s="36"/>
      <c r="G517" s="37"/>
      <c r="H517" s="36"/>
      <c r="I517" s="36"/>
      <c r="J517" s="37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</row>
    <row r="518" spans="1:22" x14ac:dyDescent="0.3">
      <c r="A518" s="278"/>
      <c r="B518" s="36"/>
      <c r="C518" s="36"/>
      <c r="D518" s="37"/>
      <c r="E518" s="36"/>
      <c r="F518" s="36"/>
      <c r="G518" s="37"/>
      <c r="H518" s="36"/>
      <c r="I518" s="36"/>
      <c r="J518" s="37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</row>
    <row r="519" spans="1:22" x14ac:dyDescent="0.3">
      <c r="A519" s="278"/>
      <c r="B519" s="36"/>
      <c r="C519" s="36"/>
      <c r="D519" s="37"/>
      <c r="E519" s="36"/>
      <c r="F519" s="36"/>
      <c r="G519" s="37"/>
      <c r="H519" s="36"/>
      <c r="I519" s="36"/>
      <c r="J519" s="37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</row>
    <row r="520" spans="1:22" x14ac:dyDescent="0.3">
      <c r="A520" s="278"/>
      <c r="B520" s="36"/>
      <c r="C520" s="36"/>
      <c r="D520" s="37"/>
      <c r="E520" s="36"/>
      <c r="F520" s="36"/>
      <c r="G520" s="37"/>
      <c r="H520" s="36"/>
      <c r="I520" s="36"/>
      <c r="J520" s="37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</row>
    <row r="521" spans="1:22" x14ac:dyDescent="0.3">
      <c r="A521" s="278"/>
      <c r="B521" s="36"/>
      <c r="C521" s="36"/>
      <c r="D521" s="37"/>
      <c r="E521" s="36"/>
      <c r="F521" s="36"/>
      <c r="G521" s="37"/>
      <c r="H521" s="36"/>
      <c r="I521" s="36"/>
      <c r="J521" s="37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</row>
    <row r="522" spans="1:22" x14ac:dyDescent="0.3">
      <c r="A522" s="278"/>
      <c r="B522" s="36"/>
      <c r="C522" s="36"/>
      <c r="D522" s="37"/>
      <c r="E522" s="36"/>
      <c r="F522" s="36"/>
      <c r="G522" s="37"/>
      <c r="H522" s="36"/>
      <c r="I522" s="36"/>
      <c r="J522" s="37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</row>
    <row r="523" spans="1:22" x14ac:dyDescent="0.3">
      <c r="A523" s="278"/>
      <c r="B523" s="36"/>
      <c r="C523" s="36"/>
      <c r="D523" s="37"/>
      <c r="E523" s="36"/>
      <c r="F523" s="36"/>
      <c r="G523" s="37"/>
      <c r="H523" s="36"/>
      <c r="I523" s="36"/>
      <c r="J523" s="37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</row>
    <row r="524" spans="1:22" x14ac:dyDescent="0.3">
      <c r="A524" s="278"/>
      <c r="B524" s="36"/>
      <c r="C524" s="36"/>
      <c r="D524" s="37"/>
      <c r="E524" s="36"/>
      <c r="F524" s="36"/>
      <c r="G524" s="37"/>
      <c r="H524" s="36"/>
      <c r="I524" s="36"/>
      <c r="J524" s="37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</row>
    <row r="525" spans="1:22" x14ac:dyDescent="0.3">
      <c r="A525" s="278"/>
      <c r="B525" s="36"/>
      <c r="C525" s="36"/>
      <c r="D525" s="37"/>
      <c r="E525" s="36"/>
      <c r="F525" s="36"/>
      <c r="G525" s="37"/>
      <c r="H525" s="36"/>
      <c r="I525" s="36"/>
      <c r="J525" s="37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</row>
    <row r="526" spans="1:22" x14ac:dyDescent="0.3">
      <c r="A526" s="278"/>
      <c r="B526" s="36"/>
      <c r="C526" s="36"/>
      <c r="D526" s="37"/>
      <c r="E526" s="36"/>
      <c r="F526" s="36"/>
      <c r="G526" s="37"/>
      <c r="H526" s="36"/>
      <c r="I526" s="36"/>
      <c r="J526" s="37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</row>
    <row r="527" spans="1:22" x14ac:dyDescent="0.3">
      <c r="A527" s="278"/>
      <c r="B527" s="36"/>
      <c r="C527" s="36"/>
      <c r="D527" s="37"/>
      <c r="E527" s="36"/>
      <c r="F527" s="36"/>
      <c r="G527" s="37"/>
      <c r="H527" s="36"/>
      <c r="I527" s="36"/>
      <c r="J527" s="37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</row>
    <row r="528" spans="1:22" x14ac:dyDescent="0.3">
      <c r="A528" s="278"/>
      <c r="B528" s="36"/>
      <c r="C528" s="36"/>
      <c r="D528" s="37"/>
      <c r="E528" s="36"/>
      <c r="F528" s="36"/>
      <c r="G528" s="37"/>
      <c r="H528" s="36"/>
      <c r="I528" s="36"/>
      <c r="J528" s="37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</row>
    <row r="529" spans="1:22" x14ac:dyDescent="0.3">
      <c r="A529" s="278"/>
      <c r="B529" s="36"/>
      <c r="C529" s="36"/>
      <c r="D529" s="37"/>
      <c r="E529" s="36"/>
      <c r="F529" s="36"/>
      <c r="G529" s="37"/>
      <c r="H529" s="36"/>
      <c r="I529" s="36"/>
      <c r="J529" s="37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</row>
    <row r="530" spans="1:22" x14ac:dyDescent="0.3">
      <c r="A530" s="278"/>
      <c r="B530" s="36"/>
      <c r="C530" s="36"/>
      <c r="D530" s="37"/>
      <c r="E530" s="36"/>
      <c r="F530" s="36"/>
      <c r="G530" s="37"/>
      <c r="H530" s="36"/>
      <c r="I530" s="36"/>
      <c r="J530" s="37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</row>
    <row r="531" spans="1:22" x14ac:dyDescent="0.3">
      <c r="A531" s="278"/>
      <c r="B531" s="36"/>
      <c r="C531" s="36"/>
      <c r="D531" s="37"/>
      <c r="E531" s="36"/>
      <c r="F531" s="36"/>
      <c r="G531" s="37"/>
      <c r="H531" s="36"/>
      <c r="I531" s="36"/>
      <c r="J531" s="37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</row>
    <row r="532" spans="1:22" x14ac:dyDescent="0.3">
      <c r="A532" s="278"/>
      <c r="B532" s="36"/>
      <c r="C532" s="36"/>
      <c r="D532" s="37"/>
      <c r="E532" s="36"/>
      <c r="F532" s="36"/>
      <c r="G532" s="37"/>
      <c r="H532" s="36"/>
      <c r="I532" s="36"/>
      <c r="J532" s="37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</row>
    <row r="533" spans="1:22" x14ac:dyDescent="0.3">
      <c r="A533" s="278"/>
      <c r="B533" s="36"/>
      <c r="C533" s="36"/>
      <c r="D533" s="37"/>
      <c r="E533" s="36"/>
      <c r="F533" s="36"/>
      <c r="G533" s="37"/>
      <c r="H533" s="36"/>
      <c r="I533" s="36"/>
      <c r="J533" s="37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</row>
    <row r="534" spans="1:22" x14ac:dyDescent="0.3">
      <c r="A534" s="278"/>
      <c r="B534" s="36"/>
      <c r="C534" s="36"/>
      <c r="D534" s="37"/>
      <c r="E534" s="36"/>
      <c r="F534" s="36"/>
      <c r="G534" s="37"/>
      <c r="H534" s="36"/>
      <c r="I534" s="36"/>
      <c r="J534" s="37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</row>
    <row r="535" spans="1:22" x14ac:dyDescent="0.3">
      <c r="A535" s="278"/>
      <c r="B535" s="36"/>
      <c r="C535" s="36"/>
      <c r="D535" s="37"/>
      <c r="E535" s="36"/>
      <c r="F535" s="36"/>
      <c r="G535" s="37"/>
      <c r="H535" s="36"/>
      <c r="I535" s="36"/>
      <c r="J535" s="37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</row>
    <row r="536" spans="1:22" x14ac:dyDescent="0.3">
      <c r="A536" s="278"/>
      <c r="B536" s="36"/>
      <c r="C536" s="36"/>
      <c r="D536" s="37"/>
      <c r="E536" s="36"/>
      <c r="F536" s="36"/>
      <c r="G536" s="37"/>
      <c r="H536" s="36"/>
      <c r="I536" s="36"/>
      <c r="J536" s="37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</row>
    <row r="537" spans="1:22" x14ac:dyDescent="0.3">
      <c r="A537" s="278"/>
      <c r="B537" s="36"/>
      <c r="C537" s="36"/>
      <c r="D537" s="37"/>
      <c r="E537" s="36"/>
      <c r="F537" s="36"/>
      <c r="G537" s="37"/>
      <c r="H537" s="36"/>
      <c r="I537" s="36"/>
      <c r="J537" s="37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</row>
    <row r="538" spans="1:22" x14ac:dyDescent="0.3">
      <c r="A538" s="278"/>
      <c r="B538" s="36"/>
      <c r="C538" s="36"/>
      <c r="D538" s="37"/>
      <c r="E538" s="36"/>
      <c r="F538" s="36"/>
      <c r="G538" s="37"/>
      <c r="H538" s="36"/>
      <c r="I538" s="36"/>
      <c r="J538" s="37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</row>
    <row r="539" spans="1:22" x14ac:dyDescent="0.3">
      <c r="A539" s="278"/>
      <c r="B539" s="36"/>
      <c r="C539" s="36"/>
      <c r="D539" s="37"/>
      <c r="E539" s="36"/>
      <c r="F539" s="36"/>
      <c r="G539" s="37"/>
      <c r="H539" s="36"/>
      <c r="I539" s="36"/>
      <c r="J539" s="37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</row>
    <row r="540" spans="1:22" x14ac:dyDescent="0.3">
      <c r="A540" s="278"/>
      <c r="B540" s="36"/>
      <c r="C540" s="36"/>
      <c r="D540" s="37"/>
      <c r="E540" s="36"/>
      <c r="F540" s="36"/>
      <c r="G540" s="37"/>
      <c r="H540" s="36"/>
      <c r="I540" s="36"/>
      <c r="J540" s="37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</row>
    <row r="541" spans="1:22" x14ac:dyDescent="0.3">
      <c r="A541" s="278"/>
      <c r="B541" s="36"/>
      <c r="C541" s="36"/>
      <c r="D541" s="37"/>
      <c r="E541" s="36"/>
      <c r="F541" s="36"/>
      <c r="G541" s="37"/>
      <c r="H541" s="36"/>
      <c r="I541" s="36"/>
      <c r="J541" s="37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</row>
    <row r="542" spans="1:22" x14ac:dyDescent="0.3">
      <c r="A542" s="278"/>
      <c r="B542" s="36"/>
      <c r="C542" s="36"/>
      <c r="D542" s="37"/>
      <c r="E542" s="36"/>
      <c r="F542" s="36"/>
      <c r="G542" s="37"/>
      <c r="H542" s="36"/>
      <c r="I542" s="36"/>
      <c r="J542" s="37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</row>
    <row r="543" spans="1:22" x14ac:dyDescent="0.3">
      <c r="A543" s="278"/>
      <c r="B543" s="36"/>
      <c r="C543" s="36"/>
      <c r="D543" s="37"/>
      <c r="E543" s="36"/>
      <c r="F543" s="36"/>
      <c r="G543" s="37"/>
      <c r="H543" s="36"/>
      <c r="I543" s="36"/>
      <c r="J543" s="37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</row>
    <row r="544" spans="1:22" x14ac:dyDescent="0.3">
      <c r="A544" s="278"/>
      <c r="B544" s="36"/>
      <c r="C544" s="36"/>
      <c r="D544" s="37"/>
      <c r="E544" s="36"/>
      <c r="F544" s="36"/>
      <c r="G544" s="37"/>
      <c r="H544" s="36"/>
      <c r="I544" s="36"/>
      <c r="J544" s="37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</row>
    <row r="545" spans="1:22" x14ac:dyDescent="0.3">
      <c r="A545" s="278"/>
      <c r="B545" s="36"/>
      <c r="C545" s="36"/>
      <c r="D545" s="37"/>
      <c r="E545" s="36"/>
      <c r="F545" s="36"/>
      <c r="G545" s="37"/>
      <c r="H545" s="36"/>
      <c r="I545" s="36"/>
      <c r="J545" s="37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</row>
    <row r="546" spans="1:22" x14ac:dyDescent="0.3">
      <c r="A546" s="278"/>
      <c r="B546" s="36"/>
      <c r="C546" s="36"/>
      <c r="D546" s="37"/>
      <c r="E546" s="36"/>
      <c r="F546" s="36"/>
      <c r="G546" s="37"/>
      <c r="H546" s="36"/>
      <c r="I546" s="36"/>
      <c r="J546" s="37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</row>
    <row r="547" spans="1:22" x14ac:dyDescent="0.3">
      <c r="A547" s="278"/>
      <c r="B547" s="36"/>
      <c r="C547" s="36"/>
      <c r="D547" s="37"/>
      <c r="E547" s="36"/>
      <c r="F547" s="36"/>
      <c r="G547" s="37"/>
      <c r="H547" s="36"/>
      <c r="I547" s="36"/>
      <c r="J547" s="37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</row>
    <row r="548" spans="1:22" x14ac:dyDescent="0.3">
      <c r="A548" s="278"/>
      <c r="B548" s="36"/>
      <c r="C548" s="36"/>
      <c r="D548" s="37"/>
      <c r="E548" s="36"/>
      <c r="F548" s="36"/>
      <c r="G548" s="37"/>
      <c r="H548" s="36"/>
      <c r="I548" s="36"/>
      <c r="J548" s="37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</row>
    <row r="549" spans="1:22" x14ac:dyDescent="0.3">
      <c r="A549" s="278"/>
      <c r="B549" s="36"/>
      <c r="C549" s="36"/>
      <c r="D549" s="37"/>
      <c r="E549" s="36"/>
      <c r="F549" s="36"/>
      <c r="G549" s="37"/>
      <c r="H549" s="36"/>
      <c r="I549" s="36"/>
      <c r="J549" s="37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</row>
    <row r="550" spans="1:22" x14ac:dyDescent="0.3">
      <c r="A550" s="278"/>
      <c r="B550" s="36"/>
      <c r="C550" s="36"/>
      <c r="D550" s="37"/>
      <c r="E550" s="36"/>
      <c r="F550" s="36"/>
      <c r="G550" s="37"/>
      <c r="H550" s="36"/>
      <c r="I550" s="36"/>
      <c r="J550" s="37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</row>
    <row r="551" spans="1:22" x14ac:dyDescent="0.3">
      <c r="A551" s="278"/>
      <c r="B551" s="36"/>
      <c r="C551" s="36"/>
      <c r="D551" s="37"/>
      <c r="E551" s="36"/>
      <c r="F551" s="36"/>
      <c r="G551" s="37"/>
      <c r="H551" s="36"/>
      <c r="I551" s="36"/>
      <c r="J551" s="37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</row>
    <row r="552" spans="1:22" x14ac:dyDescent="0.3">
      <c r="A552" s="278"/>
      <c r="B552" s="36"/>
      <c r="C552" s="36"/>
      <c r="D552" s="37"/>
      <c r="E552" s="36"/>
      <c r="F552" s="36"/>
      <c r="G552" s="37"/>
      <c r="H552" s="36"/>
      <c r="I552" s="36"/>
      <c r="J552" s="37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</row>
    <row r="553" spans="1:22" x14ac:dyDescent="0.3">
      <c r="A553" s="278"/>
      <c r="B553" s="36"/>
      <c r="C553" s="36"/>
      <c r="D553" s="37"/>
      <c r="E553" s="36"/>
      <c r="F553" s="36"/>
      <c r="G553" s="37"/>
      <c r="H553" s="36"/>
      <c r="I553" s="36"/>
      <c r="J553" s="37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</row>
    <row r="554" spans="1:22" x14ac:dyDescent="0.3">
      <c r="A554" s="278"/>
      <c r="B554" s="36"/>
      <c r="C554" s="36"/>
      <c r="D554" s="37"/>
      <c r="E554" s="36"/>
      <c r="F554" s="36"/>
      <c r="G554" s="37"/>
      <c r="H554" s="36"/>
      <c r="I554" s="36"/>
      <c r="J554" s="37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</row>
    <row r="555" spans="1:22" x14ac:dyDescent="0.3">
      <c r="A555" s="278"/>
      <c r="B555" s="36"/>
      <c r="C555" s="36"/>
      <c r="D555" s="37"/>
      <c r="E555" s="36"/>
      <c r="F555" s="36"/>
      <c r="G555" s="37"/>
      <c r="H555" s="36"/>
      <c r="I555" s="36"/>
      <c r="J555" s="37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</row>
    <row r="556" spans="1:22" x14ac:dyDescent="0.3">
      <c r="A556" s="278"/>
      <c r="B556" s="36"/>
      <c r="C556" s="36"/>
      <c r="D556" s="37"/>
      <c r="E556" s="36"/>
      <c r="F556" s="36"/>
      <c r="G556" s="37"/>
      <c r="H556" s="36"/>
      <c r="I556" s="36"/>
      <c r="J556" s="37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</row>
    <row r="557" spans="1:22" x14ac:dyDescent="0.3">
      <c r="A557" s="278"/>
      <c r="B557" s="36"/>
      <c r="C557" s="36"/>
      <c r="D557" s="37"/>
      <c r="E557" s="36"/>
      <c r="F557" s="36"/>
      <c r="G557" s="37"/>
      <c r="H557" s="36"/>
      <c r="I557" s="36"/>
      <c r="J557" s="37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</row>
    <row r="558" spans="1:22" x14ac:dyDescent="0.3">
      <c r="A558" s="278"/>
      <c r="B558" s="36"/>
      <c r="C558" s="36"/>
      <c r="D558" s="37"/>
      <c r="E558" s="36"/>
      <c r="F558" s="36"/>
      <c r="G558" s="37"/>
      <c r="H558" s="36"/>
      <c r="I558" s="36"/>
      <c r="J558" s="37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</row>
    <row r="559" spans="1:22" x14ac:dyDescent="0.3">
      <c r="A559" s="278"/>
      <c r="B559" s="36"/>
      <c r="C559" s="36"/>
      <c r="D559" s="37"/>
      <c r="E559" s="36"/>
      <c r="F559" s="36"/>
      <c r="G559" s="37"/>
      <c r="H559" s="36"/>
      <c r="I559" s="36"/>
      <c r="J559" s="37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</row>
    <row r="560" spans="1:22" x14ac:dyDescent="0.3">
      <c r="A560" s="278"/>
      <c r="B560" s="36"/>
      <c r="C560" s="36"/>
      <c r="D560" s="37"/>
      <c r="E560" s="36"/>
      <c r="F560" s="36"/>
      <c r="G560" s="37"/>
      <c r="H560" s="36"/>
      <c r="I560" s="36"/>
      <c r="J560" s="37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</row>
    <row r="561" spans="1:22" x14ac:dyDescent="0.3">
      <c r="A561" s="278"/>
      <c r="B561" s="36"/>
      <c r="C561" s="36"/>
      <c r="D561" s="37"/>
      <c r="E561" s="36"/>
      <c r="F561" s="36"/>
      <c r="G561" s="37"/>
      <c r="H561" s="36"/>
      <c r="I561" s="36"/>
      <c r="J561" s="37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</row>
    <row r="562" spans="1:22" x14ac:dyDescent="0.3">
      <c r="A562" s="278"/>
      <c r="B562" s="36"/>
      <c r="C562" s="36"/>
      <c r="D562" s="37"/>
      <c r="E562" s="36"/>
      <c r="F562" s="36"/>
      <c r="G562" s="37"/>
      <c r="H562" s="36"/>
      <c r="I562" s="36"/>
      <c r="J562" s="37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</row>
    <row r="563" spans="1:22" x14ac:dyDescent="0.3">
      <c r="A563" s="278"/>
      <c r="B563" s="36"/>
      <c r="C563" s="36"/>
      <c r="D563" s="37"/>
      <c r="E563" s="36"/>
      <c r="F563" s="36"/>
      <c r="G563" s="37"/>
      <c r="H563" s="36"/>
      <c r="I563" s="36"/>
      <c r="J563" s="37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</row>
    <row r="564" spans="1:22" x14ac:dyDescent="0.3">
      <c r="A564" s="278"/>
      <c r="B564" s="36"/>
      <c r="C564" s="36"/>
      <c r="D564" s="37"/>
      <c r="E564" s="36"/>
      <c r="F564" s="36"/>
      <c r="G564" s="37"/>
      <c r="H564" s="36"/>
      <c r="I564" s="36"/>
      <c r="J564" s="37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</row>
    <row r="565" spans="1:22" x14ac:dyDescent="0.3">
      <c r="A565" s="278"/>
      <c r="B565" s="36"/>
      <c r="C565" s="36"/>
      <c r="D565" s="37"/>
      <c r="E565" s="36"/>
      <c r="F565" s="36"/>
      <c r="G565" s="37"/>
      <c r="H565" s="36"/>
      <c r="I565" s="36"/>
      <c r="J565" s="37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</row>
    <row r="566" spans="1:22" x14ac:dyDescent="0.3">
      <c r="A566" s="278"/>
      <c r="B566" s="36"/>
      <c r="C566" s="36"/>
      <c r="D566" s="37"/>
      <c r="E566" s="36"/>
      <c r="F566" s="36"/>
      <c r="G566" s="37"/>
      <c r="H566" s="36"/>
      <c r="I566" s="36"/>
      <c r="J566" s="37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</row>
    <row r="567" spans="1:22" x14ac:dyDescent="0.3">
      <c r="A567" s="278"/>
      <c r="B567" s="36"/>
      <c r="C567" s="36"/>
      <c r="D567" s="37"/>
      <c r="E567" s="36"/>
      <c r="F567" s="36"/>
      <c r="G567" s="37"/>
      <c r="H567" s="36"/>
      <c r="I567" s="36"/>
      <c r="J567" s="37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</row>
    <row r="568" spans="1:22" x14ac:dyDescent="0.3">
      <c r="A568" s="278"/>
      <c r="B568" s="36"/>
      <c r="C568" s="36"/>
      <c r="D568" s="37"/>
      <c r="E568" s="36"/>
      <c r="F568" s="36"/>
      <c r="G568" s="37"/>
      <c r="H568" s="36"/>
      <c r="I568" s="36"/>
      <c r="J568" s="37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</row>
    <row r="569" spans="1:22" x14ac:dyDescent="0.3">
      <c r="A569" s="278"/>
      <c r="B569" s="36"/>
      <c r="C569" s="36"/>
      <c r="D569" s="37"/>
      <c r="E569" s="36"/>
      <c r="F569" s="36"/>
      <c r="G569" s="37"/>
      <c r="H569" s="36"/>
      <c r="I569" s="36"/>
      <c r="J569" s="37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</row>
    <row r="570" spans="1:22" x14ac:dyDescent="0.3">
      <c r="A570" s="278"/>
      <c r="B570" s="36"/>
      <c r="C570" s="36"/>
      <c r="D570" s="37"/>
      <c r="E570" s="36"/>
      <c r="F570" s="36"/>
      <c r="G570" s="37"/>
      <c r="H570" s="36"/>
      <c r="I570" s="36"/>
      <c r="J570" s="37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</row>
    <row r="571" spans="1:22" x14ac:dyDescent="0.3">
      <c r="A571" s="278"/>
      <c r="B571" s="36"/>
      <c r="C571" s="36"/>
      <c r="D571" s="37"/>
      <c r="E571" s="36"/>
      <c r="F571" s="36"/>
      <c r="G571" s="37"/>
      <c r="H571" s="36"/>
      <c r="I571" s="36"/>
      <c r="J571" s="37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</row>
    <row r="572" spans="1:22" x14ac:dyDescent="0.3">
      <c r="A572" s="278"/>
      <c r="B572" s="36"/>
      <c r="C572" s="36"/>
      <c r="D572" s="37"/>
      <c r="E572" s="36"/>
      <c r="F572" s="36"/>
      <c r="G572" s="37"/>
      <c r="H572" s="36"/>
      <c r="I572" s="36"/>
      <c r="J572" s="37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</row>
    <row r="573" spans="1:22" x14ac:dyDescent="0.3">
      <c r="A573" s="278"/>
      <c r="B573" s="36"/>
      <c r="C573" s="36"/>
      <c r="D573" s="37"/>
      <c r="E573" s="36"/>
      <c r="F573" s="36"/>
      <c r="G573" s="37"/>
      <c r="H573" s="36"/>
      <c r="I573" s="36"/>
      <c r="J573" s="37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</row>
    <row r="574" spans="1:22" x14ac:dyDescent="0.3">
      <c r="A574" s="278"/>
      <c r="B574" s="36"/>
      <c r="C574" s="36"/>
      <c r="D574" s="37"/>
      <c r="E574" s="36"/>
      <c r="F574" s="36"/>
      <c r="G574" s="37"/>
      <c r="H574" s="36"/>
      <c r="I574" s="36"/>
      <c r="J574" s="37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</row>
    <row r="575" spans="1:22" x14ac:dyDescent="0.3">
      <c r="A575" s="278"/>
      <c r="B575" s="36"/>
      <c r="C575" s="36"/>
      <c r="D575" s="37"/>
      <c r="E575" s="36"/>
      <c r="F575" s="36"/>
      <c r="G575" s="37"/>
      <c r="H575" s="36"/>
      <c r="I575" s="36"/>
      <c r="J575" s="37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</row>
    <row r="576" spans="1:22" x14ac:dyDescent="0.3">
      <c r="A576" s="278"/>
      <c r="B576" s="36"/>
      <c r="C576" s="36"/>
      <c r="D576" s="37"/>
      <c r="E576" s="36"/>
      <c r="F576" s="36"/>
      <c r="G576" s="37"/>
      <c r="H576" s="36"/>
      <c r="I576" s="36"/>
      <c r="J576" s="37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</row>
    <row r="577" spans="1:22" x14ac:dyDescent="0.3">
      <c r="A577" s="278"/>
      <c r="B577" s="36"/>
      <c r="C577" s="36"/>
      <c r="D577" s="37"/>
      <c r="E577" s="36"/>
      <c r="F577" s="36"/>
      <c r="G577" s="37"/>
      <c r="H577" s="36"/>
      <c r="I577" s="36"/>
      <c r="J577" s="37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</row>
    <row r="578" spans="1:22" x14ac:dyDescent="0.3">
      <c r="A578" s="278"/>
      <c r="B578" s="36"/>
      <c r="C578" s="36"/>
      <c r="D578" s="37"/>
      <c r="E578" s="36"/>
      <c r="F578" s="36"/>
      <c r="G578" s="37"/>
      <c r="H578" s="36"/>
      <c r="I578" s="36"/>
      <c r="J578" s="37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</row>
    <row r="579" spans="1:22" x14ac:dyDescent="0.3">
      <c r="A579" s="278"/>
      <c r="B579" s="36"/>
      <c r="C579" s="36"/>
      <c r="D579" s="37"/>
      <c r="E579" s="36"/>
      <c r="F579" s="36"/>
      <c r="G579" s="37"/>
      <c r="H579" s="36"/>
      <c r="I579" s="36"/>
      <c r="J579" s="37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</row>
    <row r="580" spans="1:22" x14ac:dyDescent="0.3">
      <c r="A580" s="278"/>
      <c r="B580" s="36"/>
      <c r="C580" s="36"/>
      <c r="D580" s="37"/>
      <c r="E580" s="36"/>
      <c r="F580" s="36"/>
      <c r="G580" s="37"/>
      <c r="H580" s="36"/>
      <c r="I580" s="36"/>
      <c r="J580" s="37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</row>
    <row r="581" spans="1:22" x14ac:dyDescent="0.3">
      <c r="A581" s="278"/>
      <c r="B581" s="36"/>
      <c r="C581" s="36"/>
      <c r="D581" s="37"/>
      <c r="E581" s="36"/>
      <c r="F581" s="36"/>
      <c r="G581" s="37"/>
      <c r="H581" s="36"/>
      <c r="I581" s="36"/>
      <c r="J581" s="37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</row>
    <row r="582" spans="1:22" x14ac:dyDescent="0.3">
      <c r="A582" s="278"/>
      <c r="B582" s="36"/>
      <c r="C582" s="36"/>
      <c r="D582" s="37"/>
      <c r="E582" s="36"/>
      <c r="F582" s="36"/>
      <c r="G582" s="37"/>
      <c r="H582" s="36"/>
      <c r="I582" s="36"/>
      <c r="J582" s="37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</row>
    <row r="583" spans="1:22" x14ac:dyDescent="0.3">
      <c r="A583" s="278"/>
      <c r="B583" s="36"/>
      <c r="C583" s="36"/>
      <c r="D583" s="37"/>
      <c r="E583" s="36"/>
      <c r="F583" s="36"/>
      <c r="G583" s="37"/>
      <c r="H583" s="36"/>
      <c r="I583" s="36"/>
      <c r="J583" s="37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</row>
    <row r="584" spans="1:22" x14ac:dyDescent="0.3">
      <c r="A584" s="278"/>
      <c r="B584" s="36"/>
      <c r="C584" s="36"/>
      <c r="D584" s="37"/>
      <c r="E584" s="36"/>
      <c r="F584" s="36"/>
      <c r="G584" s="37"/>
      <c r="H584" s="36"/>
      <c r="I584" s="36"/>
      <c r="J584" s="37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</row>
    <row r="585" spans="1:22" x14ac:dyDescent="0.3">
      <c r="A585" s="278"/>
      <c r="B585" s="36"/>
      <c r="C585" s="36"/>
      <c r="D585" s="37"/>
      <c r="E585" s="36"/>
      <c r="F585" s="36"/>
      <c r="G585" s="37"/>
      <c r="H585" s="36"/>
      <c r="I585" s="36"/>
      <c r="J585" s="37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</row>
    <row r="586" spans="1:22" x14ac:dyDescent="0.3">
      <c r="A586" s="278"/>
      <c r="B586" s="36"/>
      <c r="C586" s="36"/>
      <c r="D586" s="37"/>
      <c r="E586" s="36"/>
      <c r="F586" s="36"/>
      <c r="G586" s="37"/>
      <c r="H586" s="36"/>
      <c r="I586" s="36"/>
      <c r="J586" s="37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</row>
    <row r="587" spans="1:22" x14ac:dyDescent="0.3">
      <c r="A587" s="278"/>
      <c r="B587" s="36"/>
      <c r="C587" s="36"/>
      <c r="D587" s="37"/>
      <c r="E587" s="36"/>
      <c r="F587" s="36"/>
      <c r="G587" s="37"/>
      <c r="H587" s="36"/>
      <c r="I587" s="36"/>
      <c r="J587" s="37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</row>
    <row r="588" spans="1:22" x14ac:dyDescent="0.3">
      <c r="A588" s="278"/>
      <c r="B588" s="36"/>
      <c r="C588" s="36"/>
      <c r="D588" s="37"/>
      <c r="E588" s="36"/>
      <c r="F588" s="36"/>
      <c r="G588" s="37"/>
      <c r="H588" s="36"/>
      <c r="I588" s="36"/>
      <c r="J588" s="37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</row>
    <row r="589" spans="1:22" x14ac:dyDescent="0.3">
      <c r="A589" s="278"/>
      <c r="B589" s="36"/>
      <c r="C589" s="36"/>
      <c r="D589" s="37"/>
      <c r="E589" s="36"/>
      <c r="F589" s="36"/>
      <c r="G589" s="37"/>
      <c r="H589" s="36"/>
      <c r="I589" s="36"/>
      <c r="J589" s="37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</row>
    <row r="590" spans="1:22" x14ac:dyDescent="0.3">
      <c r="A590" s="278"/>
      <c r="B590" s="36"/>
      <c r="C590" s="36"/>
      <c r="D590" s="37"/>
      <c r="E590" s="36"/>
      <c r="F590" s="36"/>
      <c r="G590" s="37"/>
      <c r="H590" s="36"/>
      <c r="I590" s="36"/>
      <c r="J590" s="37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</row>
    <row r="591" spans="1:22" x14ac:dyDescent="0.3">
      <c r="A591" s="278"/>
      <c r="B591" s="36"/>
      <c r="C591" s="36"/>
      <c r="D591" s="37"/>
      <c r="E591" s="36"/>
      <c r="F591" s="36"/>
      <c r="G591" s="37"/>
      <c r="H591" s="36"/>
      <c r="I591" s="36"/>
      <c r="J591" s="37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</row>
    <row r="592" spans="1:22" x14ac:dyDescent="0.3">
      <c r="A592" s="278"/>
      <c r="B592" s="36"/>
      <c r="C592" s="36"/>
      <c r="D592" s="37"/>
      <c r="E592" s="36"/>
      <c r="F592" s="36"/>
      <c r="G592" s="37"/>
      <c r="H592" s="36"/>
      <c r="I592" s="36"/>
      <c r="J592" s="37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</row>
    <row r="593" spans="1:22" x14ac:dyDescent="0.3">
      <c r="A593" s="278"/>
      <c r="B593" s="36"/>
      <c r="C593" s="36"/>
      <c r="D593" s="37"/>
      <c r="E593" s="36"/>
      <c r="F593" s="36"/>
      <c r="G593" s="37"/>
      <c r="H593" s="36"/>
      <c r="I593" s="36"/>
      <c r="J593" s="37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</row>
    <row r="594" spans="1:22" x14ac:dyDescent="0.3">
      <c r="A594" s="278"/>
      <c r="B594" s="36"/>
      <c r="C594" s="36"/>
      <c r="D594" s="37"/>
      <c r="E594" s="36"/>
      <c r="F594" s="36"/>
      <c r="G594" s="37"/>
      <c r="H594" s="36"/>
      <c r="I594" s="36"/>
      <c r="J594" s="37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</row>
    <row r="595" spans="1:22" x14ac:dyDescent="0.3">
      <c r="A595" s="278"/>
      <c r="B595" s="36"/>
      <c r="C595" s="36"/>
      <c r="D595" s="37"/>
      <c r="E595" s="36"/>
      <c r="F595" s="36"/>
      <c r="G595" s="37"/>
      <c r="H595" s="36"/>
      <c r="I595" s="36"/>
      <c r="J595" s="37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</row>
    <row r="596" spans="1:22" x14ac:dyDescent="0.3">
      <c r="A596" s="278"/>
      <c r="B596" s="36"/>
      <c r="C596" s="36"/>
      <c r="D596" s="37"/>
      <c r="E596" s="36"/>
      <c r="F596" s="36"/>
      <c r="G596" s="37"/>
      <c r="H596" s="36"/>
      <c r="I596" s="36"/>
      <c r="J596" s="37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</row>
    <row r="597" spans="1:22" x14ac:dyDescent="0.3">
      <c r="A597" s="278"/>
      <c r="B597" s="36"/>
      <c r="C597" s="36"/>
      <c r="D597" s="37"/>
      <c r="E597" s="36"/>
      <c r="F597" s="36"/>
      <c r="G597" s="37"/>
      <c r="H597" s="36"/>
      <c r="I597" s="36"/>
      <c r="J597" s="37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</row>
    <row r="598" spans="1:22" x14ac:dyDescent="0.3">
      <c r="A598" s="278"/>
      <c r="B598" s="36"/>
      <c r="C598" s="36"/>
      <c r="D598" s="37"/>
      <c r="E598" s="36"/>
      <c r="F598" s="36"/>
      <c r="G598" s="37"/>
      <c r="H598" s="36"/>
      <c r="I598" s="36"/>
      <c r="J598" s="37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</row>
    <row r="599" spans="1:22" x14ac:dyDescent="0.3">
      <c r="A599" s="278"/>
      <c r="B599" s="36"/>
      <c r="C599" s="36"/>
      <c r="D599" s="37"/>
      <c r="E599" s="36"/>
      <c r="F599" s="36"/>
      <c r="G599" s="37"/>
      <c r="H599" s="36"/>
      <c r="I599" s="36"/>
      <c r="J599" s="37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</row>
    <row r="600" spans="1:22" x14ac:dyDescent="0.3">
      <c r="A600" s="278"/>
      <c r="B600" s="36"/>
      <c r="C600" s="36"/>
      <c r="D600" s="37"/>
      <c r="E600" s="36"/>
      <c r="F600" s="36"/>
      <c r="G600" s="37"/>
      <c r="H600" s="36"/>
      <c r="I600" s="36"/>
      <c r="J600" s="37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</row>
    <row r="601" spans="1:22" x14ac:dyDescent="0.3">
      <c r="A601" s="278"/>
      <c r="B601" s="36"/>
      <c r="C601" s="36"/>
      <c r="D601" s="37"/>
      <c r="E601" s="36"/>
      <c r="F601" s="36"/>
      <c r="G601" s="37"/>
      <c r="H601" s="36"/>
      <c r="I601" s="36"/>
      <c r="J601" s="37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</row>
    <row r="602" spans="1:22" x14ac:dyDescent="0.3">
      <c r="A602" s="278"/>
      <c r="B602" s="36"/>
      <c r="C602" s="36"/>
      <c r="D602" s="37"/>
      <c r="E602" s="36"/>
      <c r="F602" s="36"/>
      <c r="G602" s="37"/>
      <c r="H602" s="36"/>
      <c r="I602" s="36"/>
      <c r="J602" s="37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</row>
    <row r="603" spans="1:22" x14ac:dyDescent="0.3">
      <c r="A603" s="278"/>
      <c r="B603" s="36"/>
      <c r="C603" s="36"/>
      <c r="D603" s="37"/>
      <c r="E603" s="36"/>
      <c r="F603" s="36"/>
      <c r="G603" s="37"/>
      <c r="H603" s="36"/>
      <c r="I603" s="36"/>
      <c r="J603" s="37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</row>
    <row r="604" spans="1:22" x14ac:dyDescent="0.3">
      <c r="A604" s="278"/>
      <c r="B604" s="36"/>
      <c r="C604" s="36"/>
      <c r="D604" s="37"/>
      <c r="E604" s="36"/>
      <c r="F604" s="36"/>
      <c r="G604" s="37"/>
      <c r="H604" s="36"/>
      <c r="I604" s="36"/>
      <c r="J604" s="37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</row>
    <row r="605" spans="1:22" x14ac:dyDescent="0.3">
      <c r="A605" s="278"/>
      <c r="B605" s="36"/>
      <c r="C605" s="36"/>
      <c r="D605" s="37"/>
      <c r="E605" s="36"/>
      <c r="F605" s="36"/>
      <c r="G605" s="37"/>
      <c r="H605" s="36"/>
      <c r="I605" s="36"/>
      <c r="J605" s="37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</row>
    <row r="606" spans="1:22" x14ac:dyDescent="0.3">
      <c r="A606" s="278"/>
      <c r="B606" s="36"/>
      <c r="C606" s="36"/>
      <c r="D606" s="37"/>
      <c r="E606" s="36"/>
      <c r="F606" s="36"/>
      <c r="G606" s="37"/>
      <c r="H606" s="36"/>
      <c r="I606" s="36"/>
      <c r="J606" s="37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</row>
    <row r="607" spans="1:22" x14ac:dyDescent="0.3">
      <c r="A607" s="278"/>
      <c r="B607" s="36"/>
      <c r="C607" s="36"/>
      <c r="D607" s="37"/>
      <c r="E607" s="36"/>
      <c r="F607" s="36"/>
      <c r="G607" s="37"/>
      <c r="H607" s="36"/>
      <c r="I607" s="36"/>
      <c r="J607" s="37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</row>
    <row r="608" spans="1:22" x14ac:dyDescent="0.3">
      <c r="A608" s="278"/>
      <c r="B608" s="36"/>
      <c r="C608" s="36"/>
      <c r="D608" s="37"/>
      <c r="E608" s="36"/>
      <c r="F608" s="36"/>
      <c r="G608" s="37"/>
      <c r="H608" s="36"/>
      <c r="I608" s="36"/>
      <c r="J608" s="37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</row>
    <row r="609" spans="1:22" x14ac:dyDescent="0.3">
      <c r="A609" s="278"/>
      <c r="B609" s="36"/>
      <c r="C609" s="36"/>
      <c r="D609" s="37"/>
      <c r="E609" s="36"/>
      <c r="F609" s="36"/>
      <c r="G609" s="37"/>
      <c r="H609" s="36"/>
      <c r="I609" s="36"/>
      <c r="J609" s="37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</row>
    <row r="610" spans="1:22" x14ac:dyDescent="0.3">
      <c r="A610" s="278"/>
      <c r="B610" s="36"/>
      <c r="C610" s="36"/>
      <c r="D610" s="37"/>
      <c r="E610" s="36"/>
      <c r="F610" s="36"/>
      <c r="G610" s="37"/>
      <c r="H610" s="36"/>
      <c r="I610" s="36"/>
      <c r="J610" s="37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</row>
    <row r="611" spans="1:22" x14ac:dyDescent="0.3">
      <c r="A611" s="278"/>
      <c r="B611" s="36"/>
      <c r="C611" s="36"/>
      <c r="D611" s="37"/>
      <c r="E611" s="36"/>
      <c r="F611" s="36"/>
      <c r="G611" s="37"/>
      <c r="H611" s="36"/>
      <c r="I611" s="36"/>
      <c r="J611" s="37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</row>
    <row r="612" spans="1:22" x14ac:dyDescent="0.3">
      <c r="A612" s="278"/>
      <c r="B612" s="36"/>
      <c r="C612" s="36"/>
      <c r="D612" s="37"/>
      <c r="E612" s="36"/>
      <c r="F612" s="36"/>
      <c r="G612" s="37"/>
      <c r="H612" s="36"/>
      <c r="I612" s="36"/>
      <c r="J612" s="37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</row>
    <row r="613" spans="1:22" x14ac:dyDescent="0.3">
      <c r="A613" s="278"/>
      <c r="B613" s="36"/>
      <c r="C613" s="36"/>
      <c r="D613" s="37"/>
      <c r="E613" s="36"/>
      <c r="F613" s="36"/>
      <c r="G613" s="37"/>
      <c r="H613" s="36"/>
      <c r="I613" s="36"/>
      <c r="J613" s="37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</row>
    <row r="614" spans="1:22" x14ac:dyDescent="0.3">
      <c r="A614" s="278"/>
      <c r="B614" s="36"/>
      <c r="C614" s="36"/>
      <c r="D614" s="37"/>
      <c r="E614" s="36"/>
      <c r="F614" s="36"/>
      <c r="G614" s="37"/>
      <c r="H614" s="36"/>
      <c r="I614" s="36"/>
      <c r="J614" s="37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</row>
    <row r="615" spans="1:22" x14ac:dyDescent="0.3">
      <c r="A615" s="278"/>
      <c r="B615" s="36"/>
      <c r="C615" s="36"/>
      <c r="D615" s="37"/>
      <c r="E615" s="36"/>
      <c r="F615" s="36"/>
      <c r="G615" s="37"/>
      <c r="H615" s="36"/>
      <c r="I615" s="36"/>
      <c r="J615" s="37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</row>
    <row r="616" spans="1:22" x14ac:dyDescent="0.3">
      <c r="A616" s="278"/>
      <c r="B616" s="36"/>
      <c r="C616" s="36"/>
      <c r="D616" s="37"/>
      <c r="E616" s="36"/>
      <c r="F616" s="36"/>
      <c r="G616" s="37"/>
      <c r="H616" s="36"/>
      <c r="I616" s="36"/>
      <c r="J616" s="37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</row>
    <row r="617" spans="1:22" x14ac:dyDescent="0.3">
      <c r="A617" s="278"/>
      <c r="B617" s="36"/>
      <c r="C617" s="36"/>
      <c r="D617" s="37"/>
      <c r="E617" s="36"/>
      <c r="F617" s="36"/>
      <c r="G617" s="37"/>
      <c r="H617" s="36"/>
      <c r="I617" s="36"/>
      <c r="J617" s="37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</row>
    <row r="618" spans="1:22" x14ac:dyDescent="0.3">
      <c r="A618" s="278"/>
      <c r="B618" s="36"/>
      <c r="C618" s="36"/>
      <c r="D618" s="37"/>
      <c r="E618" s="36"/>
      <c r="F618" s="36"/>
      <c r="G618" s="37"/>
      <c r="H618" s="36"/>
      <c r="I618" s="36"/>
      <c r="J618" s="37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</row>
    <row r="619" spans="1:22" x14ac:dyDescent="0.3">
      <c r="A619" s="278"/>
      <c r="B619" s="36"/>
      <c r="C619" s="36"/>
      <c r="D619" s="37"/>
      <c r="E619" s="36"/>
      <c r="F619" s="36"/>
      <c r="G619" s="37"/>
      <c r="H619" s="36"/>
      <c r="I619" s="36"/>
      <c r="J619" s="37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</row>
    <row r="620" spans="1:22" x14ac:dyDescent="0.3">
      <c r="A620" s="278"/>
      <c r="B620" s="36"/>
      <c r="C620" s="36"/>
      <c r="D620" s="37"/>
      <c r="E620" s="36"/>
      <c r="F620" s="36"/>
      <c r="G620" s="37"/>
      <c r="H620" s="36"/>
      <c r="I620" s="36"/>
      <c r="J620" s="37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</row>
    <row r="621" spans="1:22" x14ac:dyDescent="0.3">
      <c r="A621" s="278"/>
      <c r="B621" s="36"/>
      <c r="C621" s="36"/>
      <c r="D621" s="37"/>
      <c r="E621" s="36"/>
      <c r="F621" s="36"/>
      <c r="G621" s="37"/>
      <c r="H621" s="36"/>
      <c r="I621" s="36"/>
      <c r="J621" s="37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</row>
    <row r="622" spans="1:22" x14ac:dyDescent="0.3">
      <c r="A622" s="278"/>
      <c r="B622" s="36"/>
      <c r="C622" s="36"/>
      <c r="D622" s="37"/>
      <c r="E622" s="36"/>
      <c r="F622" s="36"/>
      <c r="G622" s="37"/>
      <c r="H622" s="36"/>
      <c r="I622" s="36"/>
      <c r="J622" s="37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</row>
    <row r="623" spans="1:22" x14ac:dyDescent="0.3">
      <c r="A623" s="278"/>
      <c r="B623" s="36"/>
      <c r="C623" s="36"/>
      <c r="D623" s="37"/>
      <c r="E623" s="36"/>
      <c r="F623" s="36"/>
      <c r="G623" s="37"/>
      <c r="H623" s="36"/>
      <c r="I623" s="36"/>
      <c r="J623" s="37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</row>
    <row r="624" spans="1:22" x14ac:dyDescent="0.3">
      <c r="A624" s="278"/>
      <c r="B624" s="36"/>
      <c r="C624" s="36"/>
      <c r="D624" s="37"/>
      <c r="E624" s="36"/>
      <c r="F624" s="36"/>
      <c r="G624" s="37"/>
      <c r="H624" s="36"/>
      <c r="I624" s="36"/>
      <c r="J624" s="37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</row>
    <row r="625" spans="1:22" x14ac:dyDescent="0.3">
      <c r="A625" s="278"/>
      <c r="B625" s="36"/>
      <c r="C625" s="36"/>
      <c r="D625" s="37"/>
      <c r="E625" s="36"/>
      <c r="F625" s="36"/>
      <c r="G625" s="37"/>
      <c r="H625" s="36"/>
      <c r="I625" s="36"/>
      <c r="J625" s="37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</row>
    <row r="626" spans="1:22" x14ac:dyDescent="0.3">
      <c r="A626" s="278"/>
      <c r="B626" s="36"/>
      <c r="C626" s="36"/>
      <c r="D626" s="37"/>
      <c r="E626" s="36"/>
      <c r="F626" s="36"/>
      <c r="G626" s="37"/>
      <c r="H626" s="36"/>
      <c r="I626" s="36"/>
      <c r="J626" s="37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</row>
    <row r="627" spans="1:22" x14ac:dyDescent="0.3">
      <c r="A627" s="278"/>
      <c r="B627" s="36"/>
      <c r="C627" s="36"/>
      <c r="D627" s="37"/>
      <c r="E627" s="36"/>
      <c r="F627" s="36"/>
      <c r="G627" s="37"/>
      <c r="H627" s="36"/>
      <c r="I627" s="36"/>
      <c r="J627" s="37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</row>
    <row r="628" spans="1:22" x14ac:dyDescent="0.3">
      <c r="A628" s="278"/>
      <c r="B628" s="36"/>
      <c r="C628" s="36"/>
      <c r="D628" s="37"/>
      <c r="E628" s="36"/>
      <c r="F628" s="36"/>
      <c r="G628" s="37"/>
      <c r="H628" s="36"/>
      <c r="I628" s="36"/>
      <c r="J628" s="37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</row>
    <row r="629" spans="1:22" x14ac:dyDescent="0.3">
      <c r="A629" s="278"/>
      <c r="B629" s="36"/>
      <c r="C629" s="36"/>
      <c r="D629" s="37"/>
      <c r="E629" s="36"/>
      <c r="F629" s="36"/>
      <c r="G629" s="37"/>
      <c r="H629" s="36"/>
      <c r="I629" s="36"/>
      <c r="J629" s="37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</row>
    <row r="630" spans="1:22" x14ac:dyDescent="0.3">
      <c r="A630" s="278"/>
      <c r="B630" s="36"/>
      <c r="C630" s="36"/>
      <c r="D630" s="37"/>
      <c r="E630" s="36"/>
      <c r="F630" s="36"/>
      <c r="G630" s="37"/>
      <c r="H630" s="36"/>
      <c r="I630" s="36"/>
      <c r="J630" s="37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</row>
    <row r="631" spans="1:22" x14ac:dyDescent="0.3">
      <c r="A631" s="278"/>
      <c r="B631" s="36"/>
      <c r="C631" s="36"/>
      <c r="D631" s="37"/>
      <c r="E631" s="36"/>
      <c r="F631" s="36"/>
      <c r="G631" s="37"/>
      <c r="H631" s="36"/>
      <c r="I631" s="36"/>
      <c r="J631" s="37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</row>
    <row r="632" spans="1:22" x14ac:dyDescent="0.3">
      <c r="A632" s="278"/>
      <c r="B632" s="36"/>
      <c r="C632" s="36"/>
      <c r="D632" s="37"/>
      <c r="E632" s="36"/>
      <c r="F632" s="36"/>
      <c r="G632" s="37"/>
      <c r="H632" s="36"/>
      <c r="I632" s="36"/>
      <c r="J632" s="37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</row>
    <row r="633" spans="1:22" x14ac:dyDescent="0.3">
      <c r="A633" s="278"/>
      <c r="B633" s="36"/>
      <c r="C633" s="36"/>
      <c r="D633" s="37"/>
      <c r="E633" s="36"/>
      <c r="F633" s="36"/>
      <c r="G633" s="37"/>
      <c r="H633" s="36"/>
      <c r="I633" s="36"/>
      <c r="J633" s="37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</row>
    <row r="634" spans="1:22" x14ac:dyDescent="0.3">
      <c r="A634" s="278"/>
      <c r="B634" s="36"/>
      <c r="C634" s="36"/>
      <c r="D634" s="37"/>
      <c r="E634" s="36"/>
      <c r="F634" s="36"/>
      <c r="G634" s="37"/>
      <c r="H634" s="36"/>
      <c r="I634" s="36"/>
      <c r="J634" s="37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</row>
    <row r="635" spans="1:22" x14ac:dyDescent="0.3">
      <c r="A635" s="278"/>
      <c r="B635" s="36"/>
      <c r="C635" s="36"/>
      <c r="D635" s="37"/>
      <c r="E635" s="36"/>
      <c r="F635" s="36"/>
      <c r="G635" s="37"/>
      <c r="H635" s="36"/>
      <c r="I635" s="36"/>
      <c r="J635" s="37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</row>
    <row r="636" spans="1:22" x14ac:dyDescent="0.3">
      <c r="A636" s="278"/>
      <c r="B636" s="36"/>
      <c r="C636" s="36"/>
      <c r="D636" s="37"/>
      <c r="E636" s="36"/>
      <c r="F636" s="36"/>
      <c r="G636" s="37"/>
      <c r="H636" s="36"/>
      <c r="I636" s="36"/>
      <c r="J636" s="37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</row>
    <row r="637" spans="1:22" x14ac:dyDescent="0.3">
      <c r="A637" s="278"/>
      <c r="B637" s="36"/>
      <c r="C637" s="36"/>
      <c r="D637" s="37"/>
      <c r="E637" s="36"/>
      <c r="F637" s="36"/>
      <c r="G637" s="37"/>
      <c r="H637" s="36"/>
      <c r="I637" s="36"/>
      <c r="J637" s="37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</row>
    <row r="638" spans="1:22" x14ac:dyDescent="0.3">
      <c r="A638" s="278"/>
      <c r="B638" s="36"/>
      <c r="C638" s="36"/>
      <c r="D638" s="37"/>
      <c r="E638" s="36"/>
      <c r="F638" s="36"/>
      <c r="G638" s="37"/>
      <c r="H638" s="36"/>
      <c r="I638" s="36"/>
      <c r="J638" s="37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</row>
    <row r="639" spans="1:22" x14ac:dyDescent="0.3">
      <c r="A639" s="278"/>
      <c r="B639" s="36"/>
      <c r="C639" s="36"/>
      <c r="D639" s="37"/>
      <c r="E639" s="36"/>
      <c r="F639" s="36"/>
      <c r="G639" s="37"/>
      <c r="H639" s="36"/>
      <c r="I639" s="36"/>
      <c r="J639" s="37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</row>
    <row r="640" spans="1:22" x14ac:dyDescent="0.3">
      <c r="A640" s="278"/>
      <c r="B640" s="36"/>
      <c r="C640" s="36"/>
      <c r="D640" s="37"/>
      <c r="E640" s="36"/>
      <c r="F640" s="36"/>
      <c r="G640" s="37"/>
      <c r="H640" s="36"/>
      <c r="I640" s="36"/>
      <c r="J640" s="37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</row>
    <row r="641" spans="1:22" x14ac:dyDescent="0.3">
      <c r="A641" s="278"/>
      <c r="B641" s="36"/>
      <c r="C641" s="36"/>
      <c r="D641" s="37"/>
      <c r="E641" s="36"/>
      <c r="F641" s="36"/>
      <c r="G641" s="37"/>
      <c r="H641" s="36"/>
      <c r="I641" s="36"/>
      <c r="J641" s="37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</row>
    <row r="642" spans="1:22" x14ac:dyDescent="0.3">
      <c r="A642" s="278"/>
      <c r="B642" s="36"/>
      <c r="C642" s="36"/>
      <c r="D642" s="37"/>
      <c r="E642" s="36"/>
      <c r="F642" s="36"/>
      <c r="G642" s="37"/>
      <c r="H642" s="36"/>
      <c r="I642" s="36"/>
      <c r="J642" s="37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</row>
    <row r="643" spans="1:22" x14ac:dyDescent="0.3">
      <c r="A643" s="278"/>
      <c r="B643" s="36"/>
      <c r="C643" s="36"/>
      <c r="D643" s="37"/>
      <c r="E643" s="36"/>
      <c r="F643" s="36"/>
      <c r="G643" s="37"/>
      <c r="H643" s="36"/>
      <c r="I643" s="36"/>
      <c r="J643" s="37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</row>
    <row r="644" spans="1:22" x14ac:dyDescent="0.3">
      <c r="A644" s="278"/>
      <c r="B644" s="36"/>
      <c r="C644" s="36"/>
      <c r="D644" s="37"/>
      <c r="E644" s="36"/>
      <c r="F644" s="36"/>
      <c r="G644" s="37"/>
      <c r="H644" s="36"/>
      <c r="I644" s="36"/>
      <c r="J644" s="37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</row>
    <row r="645" spans="1:22" x14ac:dyDescent="0.3">
      <c r="A645" s="278"/>
      <c r="B645" s="36"/>
      <c r="C645" s="36"/>
      <c r="D645" s="37"/>
      <c r="E645" s="36"/>
      <c r="F645" s="36"/>
      <c r="G645" s="37"/>
      <c r="H645" s="36"/>
      <c r="I645" s="36"/>
      <c r="J645" s="37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</row>
    <row r="646" spans="1:22" x14ac:dyDescent="0.3">
      <c r="A646" s="278"/>
      <c r="B646" s="36"/>
      <c r="C646" s="36"/>
      <c r="D646" s="37"/>
      <c r="E646" s="36"/>
      <c r="F646" s="36"/>
      <c r="G646" s="37"/>
      <c r="H646" s="36"/>
      <c r="I646" s="36"/>
      <c r="J646" s="37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</row>
    <row r="647" spans="1:22" x14ac:dyDescent="0.3">
      <c r="A647" s="278"/>
      <c r="B647" s="36"/>
      <c r="C647" s="36"/>
      <c r="D647" s="37"/>
      <c r="E647" s="36"/>
      <c r="F647" s="36"/>
      <c r="G647" s="37"/>
      <c r="H647" s="36"/>
      <c r="I647" s="36"/>
      <c r="J647" s="37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</row>
    <row r="648" spans="1:22" x14ac:dyDescent="0.3">
      <c r="A648" s="278"/>
      <c r="B648" s="36"/>
      <c r="C648" s="36"/>
      <c r="D648" s="37"/>
      <c r="E648" s="36"/>
      <c r="F648" s="36"/>
      <c r="G648" s="37"/>
      <c r="H648" s="36"/>
      <c r="I648" s="36"/>
      <c r="J648" s="37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</row>
    <row r="649" spans="1:22" x14ac:dyDescent="0.3">
      <c r="A649" s="278"/>
      <c r="B649" s="36"/>
      <c r="C649" s="36"/>
      <c r="D649" s="37"/>
      <c r="E649" s="36"/>
      <c r="F649" s="36"/>
      <c r="G649" s="37"/>
      <c r="H649" s="36"/>
      <c r="I649" s="36"/>
      <c r="J649" s="37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</row>
    <row r="650" spans="1:22" x14ac:dyDescent="0.3">
      <c r="A650" s="278"/>
      <c r="B650" s="36"/>
      <c r="C650" s="36"/>
      <c r="D650" s="37"/>
      <c r="E650" s="36"/>
      <c r="F650" s="36"/>
      <c r="G650" s="37"/>
      <c r="H650" s="36"/>
      <c r="I650" s="36"/>
      <c r="J650" s="37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</row>
    <row r="651" spans="1:22" x14ac:dyDescent="0.3">
      <c r="A651" s="278"/>
      <c r="B651" s="36"/>
      <c r="C651" s="36"/>
      <c r="D651" s="37"/>
      <c r="E651" s="36"/>
      <c r="F651" s="36"/>
      <c r="G651" s="37"/>
      <c r="H651" s="36"/>
      <c r="I651" s="36"/>
      <c r="J651" s="37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</row>
    <row r="652" spans="1:22" x14ac:dyDescent="0.3">
      <c r="A652" s="278"/>
      <c r="B652" s="36"/>
      <c r="C652" s="36"/>
      <c r="D652" s="37"/>
      <c r="E652" s="36"/>
      <c r="F652" s="36"/>
      <c r="G652" s="37"/>
      <c r="H652" s="36"/>
      <c r="I652" s="36"/>
      <c r="J652" s="37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</row>
    <row r="653" spans="1:22" x14ac:dyDescent="0.3">
      <c r="A653" s="278"/>
      <c r="B653" s="36"/>
      <c r="C653" s="36"/>
      <c r="D653" s="37"/>
      <c r="E653" s="36"/>
      <c r="F653" s="36"/>
      <c r="G653" s="37"/>
      <c r="H653" s="36"/>
      <c r="I653" s="36"/>
      <c r="J653" s="37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</row>
    <row r="654" spans="1:22" x14ac:dyDescent="0.3">
      <c r="A654" s="278"/>
      <c r="B654" s="36"/>
      <c r="C654" s="36"/>
      <c r="D654" s="37"/>
      <c r="E654" s="36"/>
      <c r="F654" s="36"/>
      <c r="G654" s="37"/>
      <c r="H654" s="36"/>
      <c r="I654" s="36"/>
      <c r="J654" s="37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</row>
    <row r="655" spans="1:22" x14ac:dyDescent="0.3">
      <c r="A655" s="278"/>
      <c r="B655" s="36"/>
      <c r="C655" s="36"/>
      <c r="D655" s="37"/>
      <c r="E655" s="36"/>
      <c r="F655" s="36"/>
      <c r="G655" s="37"/>
      <c r="H655" s="36"/>
      <c r="I655" s="36"/>
      <c r="J655" s="37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</row>
    <row r="656" spans="1:22" x14ac:dyDescent="0.3">
      <c r="A656" s="278"/>
      <c r="B656" s="36"/>
      <c r="C656" s="36"/>
      <c r="D656" s="37"/>
      <c r="E656" s="36"/>
      <c r="F656" s="36"/>
      <c r="G656" s="37"/>
      <c r="H656" s="36"/>
      <c r="I656" s="36"/>
      <c r="J656" s="37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</row>
    <row r="657" spans="1:22" x14ac:dyDescent="0.3">
      <c r="A657" s="278"/>
      <c r="B657" s="36"/>
      <c r="C657" s="36"/>
      <c r="D657" s="37"/>
      <c r="E657" s="36"/>
      <c r="F657" s="36"/>
      <c r="G657" s="37"/>
      <c r="H657" s="36"/>
      <c r="I657" s="36"/>
      <c r="J657" s="37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</row>
    <row r="658" spans="1:22" x14ac:dyDescent="0.3">
      <c r="A658" s="278"/>
      <c r="B658" s="36"/>
      <c r="C658" s="36"/>
      <c r="D658" s="37"/>
      <c r="E658" s="36"/>
      <c r="F658" s="36"/>
      <c r="G658" s="37"/>
      <c r="H658" s="36"/>
      <c r="I658" s="36"/>
      <c r="J658" s="37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</row>
    <row r="659" spans="1:22" x14ac:dyDescent="0.3">
      <c r="A659" s="278"/>
      <c r="B659" s="36"/>
      <c r="C659" s="36"/>
      <c r="D659" s="37"/>
      <c r="E659" s="36"/>
      <c r="F659" s="36"/>
      <c r="G659" s="37"/>
      <c r="H659" s="36"/>
      <c r="I659" s="36"/>
      <c r="J659" s="37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</row>
    <row r="660" spans="1:22" x14ac:dyDescent="0.3">
      <c r="A660" s="278"/>
      <c r="B660" s="36"/>
      <c r="C660" s="36"/>
      <c r="D660" s="37"/>
      <c r="E660" s="36"/>
      <c r="F660" s="36"/>
      <c r="G660" s="37"/>
      <c r="H660" s="36"/>
      <c r="I660" s="36"/>
      <c r="J660" s="37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</row>
    <row r="661" spans="1:22" x14ac:dyDescent="0.3">
      <c r="A661" s="278"/>
      <c r="B661" s="36"/>
      <c r="C661" s="36"/>
      <c r="D661" s="37"/>
      <c r="E661" s="36"/>
      <c r="F661" s="36"/>
      <c r="G661" s="37"/>
      <c r="H661" s="36"/>
      <c r="I661" s="36"/>
      <c r="J661" s="37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</row>
    <row r="662" spans="1:22" x14ac:dyDescent="0.3">
      <c r="A662" s="278"/>
      <c r="B662" s="36"/>
      <c r="C662" s="36"/>
      <c r="D662" s="37"/>
      <c r="E662" s="36"/>
      <c r="F662" s="36"/>
      <c r="G662" s="37"/>
      <c r="H662" s="36"/>
      <c r="I662" s="36"/>
      <c r="J662" s="37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</row>
    <row r="663" spans="1:22" x14ac:dyDescent="0.3">
      <c r="A663" s="278"/>
      <c r="B663" s="36"/>
      <c r="C663" s="36"/>
      <c r="D663" s="37"/>
      <c r="E663" s="36"/>
      <c r="F663" s="36"/>
      <c r="G663" s="37"/>
      <c r="H663" s="36"/>
      <c r="I663" s="36"/>
      <c r="J663" s="37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</row>
    <row r="664" spans="1:22" x14ac:dyDescent="0.3">
      <c r="A664" s="278"/>
      <c r="B664" s="36"/>
      <c r="C664" s="36"/>
      <c r="D664" s="37"/>
      <c r="E664" s="36"/>
      <c r="F664" s="36"/>
      <c r="G664" s="37"/>
      <c r="H664" s="36"/>
      <c r="I664" s="36"/>
      <c r="J664" s="37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</row>
    <row r="665" spans="1:22" x14ac:dyDescent="0.3">
      <c r="A665" s="278"/>
      <c r="B665" s="36"/>
      <c r="C665" s="36"/>
      <c r="D665" s="37"/>
      <c r="E665" s="36"/>
      <c r="F665" s="36"/>
      <c r="G665" s="37"/>
      <c r="H665" s="36"/>
      <c r="I665" s="36"/>
      <c r="J665" s="37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</row>
    <row r="666" spans="1:22" x14ac:dyDescent="0.3">
      <c r="A666" s="278"/>
      <c r="B666" s="36"/>
      <c r="C666" s="36"/>
      <c r="D666" s="37"/>
      <c r="E666" s="36"/>
      <c r="F666" s="36"/>
      <c r="G666" s="37"/>
      <c r="H666" s="36"/>
      <c r="I666" s="36"/>
      <c r="J666" s="37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</row>
    <row r="667" spans="1:22" x14ac:dyDescent="0.3">
      <c r="A667" s="278"/>
      <c r="B667" s="36"/>
      <c r="C667" s="36"/>
      <c r="D667" s="37"/>
      <c r="E667" s="36"/>
      <c r="F667" s="36"/>
      <c r="G667" s="37"/>
      <c r="H667" s="36"/>
      <c r="I667" s="36"/>
      <c r="J667" s="37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</row>
    <row r="668" spans="1:22" x14ac:dyDescent="0.3">
      <c r="A668" s="278"/>
      <c r="B668" s="36"/>
      <c r="C668" s="36"/>
      <c r="D668" s="37"/>
      <c r="E668" s="36"/>
      <c r="F668" s="36"/>
      <c r="G668" s="37"/>
      <c r="H668" s="36"/>
      <c r="I668" s="36"/>
      <c r="J668" s="37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</row>
    <row r="669" spans="1:22" x14ac:dyDescent="0.3">
      <c r="A669" s="278"/>
      <c r="B669" s="36"/>
      <c r="C669" s="36"/>
      <c r="D669" s="37"/>
      <c r="E669" s="36"/>
      <c r="F669" s="36"/>
      <c r="G669" s="37"/>
      <c r="H669" s="36"/>
      <c r="I669" s="36"/>
      <c r="J669" s="37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</row>
    <row r="670" spans="1:22" x14ac:dyDescent="0.3">
      <c r="A670" s="278"/>
      <c r="B670" s="36"/>
      <c r="C670" s="36"/>
      <c r="D670" s="37"/>
      <c r="E670" s="36"/>
      <c r="F670" s="36"/>
      <c r="G670" s="37"/>
      <c r="H670" s="36"/>
      <c r="I670" s="36"/>
      <c r="J670" s="37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</row>
    <row r="671" spans="1:22" x14ac:dyDescent="0.3">
      <c r="A671" s="278"/>
      <c r="B671" s="36"/>
      <c r="C671" s="36"/>
      <c r="D671" s="37"/>
      <c r="E671" s="36"/>
      <c r="F671" s="36"/>
      <c r="G671" s="37"/>
      <c r="H671" s="36"/>
      <c r="I671" s="36"/>
      <c r="J671" s="37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</row>
    <row r="672" spans="1:22" x14ac:dyDescent="0.3">
      <c r="A672" s="278"/>
      <c r="B672" s="36"/>
      <c r="C672" s="36"/>
      <c r="D672" s="37"/>
      <c r="E672" s="36"/>
      <c r="F672" s="36"/>
      <c r="G672" s="37"/>
      <c r="H672" s="36"/>
      <c r="I672" s="36"/>
      <c r="J672" s="37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</row>
    <row r="673" spans="1:22" x14ac:dyDescent="0.3">
      <c r="A673" s="278"/>
      <c r="B673" s="36"/>
      <c r="C673" s="36"/>
      <c r="D673" s="37"/>
      <c r="E673" s="36"/>
      <c r="F673" s="36"/>
      <c r="G673" s="37"/>
      <c r="H673" s="36"/>
      <c r="I673" s="36"/>
      <c r="J673" s="37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</row>
    <row r="674" spans="1:22" x14ac:dyDescent="0.3">
      <c r="A674" s="278"/>
      <c r="B674" s="36"/>
      <c r="C674" s="36"/>
      <c r="D674" s="37"/>
      <c r="E674" s="36"/>
      <c r="F674" s="36"/>
      <c r="G674" s="37"/>
      <c r="H674" s="36"/>
      <c r="I674" s="36"/>
      <c r="J674" s="37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</row>
    <row r="675" spans="1:22" x14ac:dyDescent="0.3">
      <c r="A675" s="278"/>
      <c r="B675" s="36"/>
      <c r="C675" s="36"/>
      <c r="D675" s="37"/>
      <c r="E675" s="36"/>
      <c r="F675" s="36"/>
      <c r="G675" s="37"/>
      <c r="H675" s="36"/>
      <c r="I675" s="36"/>
      <c r="J675" s="37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</row>
    <row r="676" spans="1:22" x14ac:dyDescent="0.3">
      <c r="A676" s="278"/>
      <c r="B676" s="36"/>
      <c r="C676" s="36"/>
      <c r="D676" s="37"/>
      <c r="E676" s="36"/>
      <c r="F676" s="36"/>
      <c r="G676" s="37"/>
      <c r="H676" s="36"/>
      <c r="I676" s="36"/>
      <c r="J676" s="37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</row>
    <row r="677" spans="1:22" x14ac:dyDescent="0.3">
      <c r="A677" s="278"/>
      <c r="B677" s="36"/>
      <c r="C677" s="36"/>
      <c r="D677" s="37"/>
      <c r="E677" s="36"/>
      <c r="F677" s="36"/>
      <c r="G677" s="37"/>
      <c r="H677" s="36"/>
      <c r="I677" s="36"/>
      <c r="J677" s="37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</row>
    <row r="678" spans="1:22" x14ac:dyDescent="0.3">
      <c r="A678" s="278"/>
      <c r="B678" s="36"/>
      <c r="C678" s="36"/>
      <c r="D678" s="37"/>
      <c r="E678" s="36"/>
      <c r="F678" s="36"/>
      <c r="G678" s="37"/>
      <c r="H678" s="36"/>
      <c r="I678" s="36"/>
      <c r="J678" s="37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</row>
    <row r="679" spans="1:22" x14ac:dyDescent="0.3">
      <c r="A679" s="278"/>
      <c r="B679" s="36"/>
      <c r="C679" s="36"/>
      <c r="D679" s="37"/>
      <c r="E679" s="36"/>
      <c r="F679" s="36"/>
      <c r="G679" s="37"/>
      <c r="H679" s="36"/>
      <c r="I679" s="36"/>
      <c r="J679" s="37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</row>
    <row r="680" spans="1:22" x14ac:dyDescent="0.3">
      <c r="A680" s="278"/>
      <c r="B680" s="36"/>
      <c r="C680" s="36"/>
      <c r="D680" s="37"/>
      <c r="E680" s="36"/>
      <c r="F680" s="36"/>
      <c r="G680" s="37"/>
      <c r="H680" s="36"/>
      <c r="I680" s="36"/>
      <c r="J680" s="37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</row>
    <row r="681" spans="1:22" x14ac:dyDescent="0.3">
      <c r="A681" s="278"/>
      <c r="B681" s="36"/>
      <c r="C681" s="36"/>
      <c r="D681" s="37"/>
      <c r="E681" s="36"/>
      <c r="F681" s="36"/>
      <c r="G681" s="37"/>
      <c r="H681" s="36"/>
      <c r="I681" s="36"/>
      <c r="J681" s="37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</row>
    <row r="682" spans="1:22" x14ac:dyDescent="0.3">
      <c r="A682" s="278"/>
      <c r="B682" s="36"/>
      <c r="C682" s="36"/>
      <c r="D682" s="37"/>
      <c r="E682" s="36"/>
      <c r="F682" s="36"/>
      <c r="G682" s="37"/>
      <c r="H682" s="36"/>
      <c r="I682" s="36"/>
      <c r="J682" s="37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</row>
    <row r="683" spans="1:22" x14ac:dyDescent="0.3">
      <c r="A683" s="278"/>
      <c r="B683" s="36"/>
      <c r="C683" s="36"/>
      <c r="D683" s="37"/>
      <c r="E683" s="36"/>
      <c r="F683" s="36"/>
      <c r="G683" s="37"/>
      <c r="H683" s="36"/>
      <c r="I683" s="36"/>
      <c r="J683" s="37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</row>
    <row r="684" spans="1:22" x14ac:dyDescent="0.3">
      <c r="A684" s="278"/>
      <c r="B684" s="36"/>
      <c r="C684" s="36"/>
      <c r="D684" s="37"/>
      <c r="E684" s="36"/>
      <c r="F684" s="36"/>
      <c r="G684" s="37"/>
      <c r="H684" s="36"/>
      <c r="I684" s="36"/>
      <c r="J684" s="37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</row>
    <row r="685" spans="1:22" x14ac:dyDescent="0.3">
      <c r="A685" s="278"/>
      <c r="B685" s="36"/>
      <c r="C685" s="36"/>
      <c r="D685" s="37"/>
      <c r="E685" s="36"/>
      <c r="F685" s="36"/>
      <c r="G685" s="37"/>
      <c r="H685" s="36"/>
      <c r="I685" s="36"/>
      <c r="J685" s="37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</row>
    <row r="686" spans="1:22" x14ac:dyDescent="0.3">
      <c r="A686" s="278"/>
      <c r="B686" s="36"/>
      <c r="C686" s="36"/>
      <c r="D686" s="37"/>
      <c r="E686" s="36"/>
      <c r="F686" s="36"/>
      <c r="G686" s="37"/>
      <c r="H686" s="36"/>
      <c r="I686" s="36"/>
      <c r="J686" s="37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</row>
    <row r="687" spans="1:22" x14ac:dyDescent="0.3">
      <c r="A687" s="278"/>
      <c r="B687" s="36"/>
      <c r="C687" s="36"/>
      <c r="D687" s="37"/>
      <c r="E687" s="36"/>
      <c r="F687" s="36"/>
      <c r="G687" s="37"/>
      <c r="H687" s="36"/>
      <c r="I687" s="36"/>
      <c r="J687" s="37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</row>
    <row r="688" spans="1:22" x14ac:dyDescent="0.3">
      <c r="A688" s="278"/>
      <c r="B688" s="36"/>
      <c r="C688" s="36"/>
      <c r="D688" s="37"/>
      <c r="E688" s="36"/>
      <c r="F688" s="36"/>
      <c r="G688" s="37"/>
      <c r="H688" s="36"/>
      <c r="I688" s="36"/>
      <c r="J688" s="37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</row>
    <row r="689" spans="1:22" x14ac:dyDescent="0.3">
      <c r="A689" s="278"/>
      <c r="B689" s="36"/>
      <c r="C689" s="36"/>
      <c r="D689" s="37"/>
      <c r="E689" s="36"/>
      <c r="F689" s="36"/>
      <c r="G689" s="37"/>
      <c r="H689" s="36"/>
      <c r="I689" s="36"/>
      <c r="J689" s="37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</row>
    <row r="690" spans="1:22" x14ac:dyDescent="0.3">
      <c r="A690" s="278"/>
      <c r="B690" s="36"/>
      <c r="C690" s="36"/>
      <c r="D690" s="37"/>
      <c r="E690" s="36"/>
      <c r="F690" s="36"/>
      <c r="G690" s="37"/>
      <c r="H690" s="36"/>
      <c r="I690" s="36"/>
      <c r="J690" s="37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</row>
    <row r="691" spans="1:22" x14ac:dyDescent="0.3">
      <c r="A691" s="278"/>
      <c r="B691" s="36"/>
      <c r="C691" s="36"/>
      <c r="D691" s="37"/>
      <c r="E691" s="36"/>
      <c r="F691" s="36"/>
      <c r="G691" s="37"/>
      <c r="H691" s="36"/>
      <c r="I691" s="36"/>
      <c r="J691" s="37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</row>
    <row r="692" spans="1:22" x14ac:dyDescent="0.3">
      <c r="A692" s="278"/>
      <c r="B692" s="36"/>
      <c r="C692" s="36"/>
      <c r="D692" s="37"/>
      <c r="E692" s="36"/>
      <c r="F692" s="36"/>
      <c r="G692" s="37"/>
      <c r="H692" s="36"/>
      <c r="I692" s="36"/>
      <c r="J692" s="37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</row>
    <row r="693" spans="1:22" x14ac:dyDescent="0.3">
      <c r="A693" s="278"/>
      <c r="B693" s="36"/>
      <c r="C693" s="36"/>
      <c r="D693" s="37"/>
      <c r="E693" s="36"/>
      <c r="F693" s="36"/>
      <c r="G693" s="37"/>
      <c r="H693" s="36"/>
      <c r="I693" s="36"/>
      <c r="J693" s="37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</row>
    <row r="694" spans="1:22" x14ac:dyDescent="0.3">
      <c r="A694" s="278"/>
      <c r="B694" s="36"/>
      <c r="C694" s="36"/>
      <c r="D694" s="37"/>
      <c r="E694" s="36"/>
      <c r="F694" s="36"/>
      <c r="G694" s="37"/>
      <c r="H694" s="36"/>
      <c r="I694" s="36"/>
      <c r="J694" s="37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</row>
    <row r="695" spans="1:22" x14ac:dyDescent="0.3">
      <c r="A695" s="278"/>
      <c r="B695" s="36"/>
      <c r="C695" s="36"/>
      <c r="D695" s="37"/>
      <c r="E695" s="36"/>
      <c r="F695" s="36"/>
      <c r="G695" s="37"/>
      <c r="H695" s="36"/>
      <c r="I695" s="36"/>
      <c r="J695" s="37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</row>
    <row r="696" spans="1:22" x14ac:dyDescent="0.3">
      <c r="A696" s="278"/>
      <c r="B696" s="36"/>
      <c r="C696" s="36"/>
      <c r="D696" s="37"/>
      <c r="E696" s="36"/>
      <c r="F696" s="36"/>
      <c r="G696" s="37"/>
      <c r="H696" s="36"/>
      <c r="I696" s="36"/>
      <c r="J696" s="37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</row>
    <row r="697" spans="1:22" x14ac:dyDescent="0.3">
      <c r="A697" s="278"/>
      <c r="B697" s="36"/>
      <c r="C697" s="36"/>
      <c r="D697" s="37"/>
      <c r="E697" s="36"/>
      <c r="F697" s="36"/>
      <c r="G697" s="37"/>
      <c r="H697" s="36"/>
      <c r="I697" s="36"/>
      <c r="J697" s="37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</row>
    <row r="698" spans="1:22" x14ac:dyDescent="0.3">
      <c r="A698" s="278"/>
      <c r="B698" s="36"/>
      <c r="C698" s="36"/>
      <c r="D698" s="37"/>
      <c r="E698" s="36"/>
      <c r="F698" s="36"/>
      <c r="G698" s="37"/>
      <c r="H698" s="36"/>
      <c r="I698" s="36"/>
      <c r="J698" s="37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</row>
    <row r="699" spans="1:22" x14ac:dyDescent="0.3">
      <c r="A699" s="278"/>
      <c r="B699" s="36"/>
      <c r="C699" s="36"/>
      <c r="D699" s="37"/>
      <c r="E699" s="36"/>
      <c r="F699" s="36"/>
      <c r="G699" s="37"/>
      <c r="H699" s="36"/>
      <c r="I699" s="36"/>
      <c r="J699" s="37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</row>
    <row r="700" spans="1:22" x14ac:dyDescent="0.3">
      <c r="A700" s="278"/>
      <c r="B700" s="36"/>
      <c r="C700" s="36"/>
      <c r="D700" s="37"/>
      <c r="E700" s="36"/>
      <c r="F700" s="36"/>
      <c r="G700" s="37"/>
      <c r="H700" s="36"/>
      <c r="I700" s="36"/>
      <c r="J700" s="37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</row>
    <row r="701" spans="1:22" x14ac:dyDescent="0.3">
      <c r="A701" s="278"/>
      <c r="B701" s="36"/>
      <c r="C701" s="36"/>
      <c r="D701" s="37"/>
      <c r="E701" s="36"/>
      <c r="F701" s="36"/>
      <c r="G701" s="37"/>
      <c r="H701" s="36"/>
      <c r="I701" s="36"/>
      <c r="J701" s="37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</row>
    <row r="702" spans="1:22" x14ac:dyDescent="0.3">
      <c r="A702" s="278"/>
      <c r="B702" s="36"/>
      <c r="C702" s="36"/>
      <c r="D702" s="37"/>
      <c r="E702" s="36"/>
      <c r="F702" s="36"/>
      <c r="G702" s="37"/>
      <c r="H702" s="36"/>
      <c r="I702" s="36"/>
      <c r="J702" s="37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</row>
    <row r="703" spans="1:22" x14ac:dyDescent="0.3">
      <c r="A703" s="278"/>
      <c r="B703" s="36"/>
      <c r="C703" s="36"/>
      <c r="D703" s="37"/>
      <c r="E703" s="36"/>
      <c r="F703" s="36"/>
      <c r="G703" s="37"/>
      <c r="H703" s="36"/>
      <c r="I703" s="36"/>
      <c r="J703" s="37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</row>
    <row r="704" spans="1:22" x14ac:dyDescent="0.3">
      <c r="A704" s="278"/>
      <c r="B704" s="36"/>
      <c r="C704" s="36"/>
      <c r="D704" s="37"/>
      <c r="E704" s="36"/>
      <c r="F704" s="36"/>
      <c r="G704" s="37"/>
      <c r="H704" s="36"/>
      <c r="I704" s="36"/>
      <c r="J704" s="37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</row>
    <row r="705" spans="1:22" x14ac:dyDescent="0.3">
      <c r="A705" s="278"/>
      <c r="B705" s="36"/>
      <c r="C705" s="36"/>
      <c r="D705" s="37"/>
      <c r="E705" s="36"/>
      <c r="F705" s="36"/>
      <c r="G705" s="37"/>
      <c r="H705" s="36"/>
      <c r="I705" s="36"/>
      <c r="J705" s="37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</row>
    <row r="706" spans="1:22" x14ac:dyDescent="0.3">
      <c r="A706" s="278"/>
      <c r="B706" s="36"/>
      <c r="C706" s="36"/>
      <c r="D706" s="37"/>
      <c r="E706" s="36"/>
      <c r="F706" s="36"/>
      <c r="G706" s="37"/>
      <c r="H706" s="36"/>
      <c r="I706" s="36"/>
      <c r="J706" s="37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</row>
    <row r="707" spans="1:22" x14ac:dyDescent="0.3">
      <c r="A707" s="278"/>
      <c r="B707" s="36"/>
      <c r="C707" s="36"/>
      <c r="D707" s="37"/>
      <c r="E707" s="36"/>
      <c r="F707" s="36"/>
      <c r="G707" s="37"/>
      <c r="H707" s="36"/>
      <c r="I707" s="36"/>
      <c r="J707" s="37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</row>
    <row r="708" spans="1:22" x14ac:dyDescent="0.3">
      <c r="A708" s="278"/>
      <c r="B708" s="36"/>
      <c r="C708" s="36"/>
      <c r="D708" s="37"/>
      <c r="E708" s="36"/>
      <c r="F708" s="36"/>
      <c r="G708" s="37"/>
      <c r="H708" s="36"/>
      <c r="I708" s="36"/>
      <c r="J708" s="37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</row>
    <row r="709" spans="1:22" x14ac:dyDescent="0.3">
      <c r="A709" s="278"/>
      <c r="B709" s="36"/>
      <c r="C709" s="36"/>
      <c r="D709" s="37"/>
      <c r="E709" s="36"/>
      <c r="F709" s="36"/>
      <c r="G709" s="37"/>
      <c r="H709" s="36"/>
      <c r="I709" s="36"/>
      <c r="J709" s="37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</row>
    <row r="710" spans="1:22" x14ac:dyDescent="0.3">
      <c r="A710" s="278"/>
      <c r="B710" s="36"/>
      <c r="C710" s="36"/>
      <c r="D710" s="37"/>
      <c r="E710" s="36"/>
      <c r="F710" s="36"/>
      <c r="G710" s="37"/>
      <c r="H710" s="36"/>
      <c r="I710" s="36"/>
      <c r="J710" s="37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</row>
    <row r="711" spans="1:22" x14ac:dyDescent="0.3">
      <c r="A711" s="278"/>
      <c r="B711" s="36"/>
      <c r="C711" s="36"/>
      <c r="D711" s="37"/>
      <c r="E711" s="36"/>
      <c r="F711" s="36"/>
      <c r="G711" s="37"/>
      <c r="H711" s="36"/>
      <c r="I711" s="36"/>
      <c r="J711" s="37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</row>
    <row r="712" spans="1:22" x14ac:dyDescent="0.3">
      <c r="A712" s="278"/>
      <c r="B712" s="36"/>
      <c r="C712" s="36"/>
      <c r="D712" s="37"/>
      <c r="E712" s="36"/>
      <c r="F712" s="36"/>
      <c r="G712" s="37"/>
      <c r="H712" s="36"/>
      <c r="I712" s="36"/>
      <c r="J712" s="37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</row>
    <row r="713" spans="1:22" x14ac:dyDescent="0.3">
      <c r="A713" s="278"/>
      <c r="B713" s="36"/>
      <c r="C713" s="36"/>
      <c r="D713" s="37"/>
      <c r="E713" s="36"/>
      <c r="F713" s="36"/>
      <c r="G713" s="37"/>
      <c r="H713" s="36"/>
      <c r="I713" s="36"/>
      <c r="J713" s="37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</row>
    <row r="714" spans="1:22" x14ac:dyDescent="0.3">
      <c r="A714" s="278"/>
      <c r="B714" s="36"/>
      <c r="C714" s="36"/>
      <c r="D714" s="37"/>
      <c r="E714" s="36"/>
      <c r="F714" s="36"/>
      <c r="G714" s="37"/>
      <c r="H714" s="36"/>
      <c r="I714" s="36"/>
      <c r="J714" s="37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</row>
    <row r="715" spans="1:22" x14ac:dyDescent="0.3">
      <c r="A715" s="278"/>
      <c r="B715" s="36"/>
      <c r="C715" s="36"/>
      <c r="D715" s="37"/>
      <c r="E715" s="36"/>
      <c r="F715" s="36"/>
      <c r="G715" s="37"/>
      <c r="H715" s="36"/>
      <c r="I715" s="36"/>
      <c r="J715" s="37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</row>
    <row r="716" spans="1:22" x14ac:dyDescent="0.3">
      <c r="A716" s="278"/>
      <c r="B716" s="36"/>
      <c r="C716" s="36"/>
      <c r="D716" s="37"/>
      <c r="E716" s="36"/>
      <c r="F716" s="36"/>
      <c r="G716" s="37"/>
      <c r="H716" s="36"/>
      <c r="I716" s="36"/>
      <c r="J716" s="37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</row>
    <row r="717" spans="1:22" x14ac:dyDescent="0.3">
      <c r="A717" s="278"/>
      <c r="B717" s="36"/>
      <c r="C717" s="36"/>
      <c r="D717" s="37"/>
      <c r="E717" s="36"/>
      <c r="F717" s="36"/>
      <c r="G717" s="37"/>
      <c r="H717" s="36"/>
      <c r="I717" s="36"/>
      <c r="J717" s="37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</row>
    <row r="718" spans="1:22" x14ac:dyDescent="0.3">
      <c r="A718" s="278"/>
      <c r="B718" s="36"/>
      <c r="C718" s="36"/>
      <c r="D718" s="37"/>
      <c r="E718" s="36"/>
      <c r="F718" s="36"/>
      <c r="G718" s="37"/>
      <c r="H718" s="36"/>
      <c r="I718" s="36"/>
      <c r="J718" s="37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</row>
    <row r="719" spans="1:22" x14ac:dyDescent="0.3">
      <c r="A719" s="278"/>
      <c r="B719" s="36"/>
      <c r="C719" s="36"/>
      <c r="D719" s="37"/>
      <c r="E719" s="36"/>
      <c r="F719" s="36"/>
      <c r="G719" s="37"/>
      <c r="H719" s="36"/>
      <c r="I719" s="36"/>
      <c r="J719" s="37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</row>
    <row r="720" spans="1:22" x14ac:dyDescent="0.3">
      <c r="A720" s="278"/>
      <c r="B720" s="36"/>
      <c r="C720" s="36"/>
      <c r="D720" s="37"/>
      <c r="E720" s="36"/>
      <c r="F720" s="36"/>
      <c r="G720" s="37"/>
      <c r="H720" s="36"/>
      <c r="I720" s="36"/>
      <c r="J720" s="37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</row>
    <row r="721" spans="1:22" x14ac:dyDescent="0.3">
      <c r="A721" s="278"/>
      <c r="B721" s="36"/>
      <c r="C721" s="36"/>
      <c r="D721" s="37"/>
      <c r="E721" s="36"/>
      <c r="F721" s="36"/>
      <c r="G721" s="37"/>
      <c r="H721" s="36"/>
      <c r="I721" s="36"/>
      <c r="J721" s="37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</row>
    <row r="722" spans="1:22" x14ac:dyDescent="0.3">
      <c r="A722" s="278"/>
      <c r="B722" s="36"/>
      <c r="C722" s="36"/>
      <c r="D722" s="37"/>
      <c r="E722" s="36"/>
      <c r="F722" s="36"/>
      <c r="G722" s="37"/>
      <c r="H722" s="36"/>
      <c r="I722" s="36"/>
      <c r="J722" s="37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</row>
    <row r="723" spans="1:22" x14ac:dyDescent="0.3">
      <c r="A723" s="278"/>
      <c r="B723" s="36"/>
      <c r="C723" s="36"/>
      <c r="D723" s="37"/>
      <c r="E723" s="36"/>
      <c r="F723" s="36"/>
      <c r="G723" s="37"/>
      <c r="H723" s="36"/>
      <c r="I723" s="36"/>
      <c r="J723" s="37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</row>
    <row r="724" spans="1:22" x14ac:dyDescent="0.3">
      <c r="A724" s="278"/>
      <c r="B724" s="36"/>
      <c r="C724" s="36"/>
      <c r="D724" s="37"/>
      <c r="E724" s="36"/>
      <c r="F724" s="36"/>
      <c r="G724" s="37"/>
      <c r="H724" s="36"/>
      <c r="I724" s="36"/>
      <c r="J724" s="37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</row>
    <row r="725" spans="1:22" x14ac:dyDescent="0.3">
      <c r="A725" s="278"/>
      <c r="B725" s="36"/>
      <c r="C725" s="36"/>
      <c r="D725" s="37"/>
      <c r="E725" s="36"/>
      <c r="F725" s="36"/>
      <c r="G725" s="37"/>
      <c r="H725" s="36"/>
      <c r="I725" s="36"/>
      <c r="J725" s="37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</row>
    <row r="726" spans="1:22" x14ac:dyDescent="0.3">
      <c r="A726" s="278"/>
      <c r="B726" s="36"/>
      <c r="C726" s="36"/>
      <c r="D726" s="37"/>
      <c r="E726" s="36"/>
      <c r="F726" s="36"/>
      <c r="G726" s="37"/>
      <c r="H726" s="36"/>
      <c r="I726" s="36"/>
      <c r="J726" s="37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</row>
    <row r="727" spans="1:22" x14ac:dyDescent="0.3">
      <c r="A727" s="278"/>
      <c r="B727" s="36"/>
      <c r="C727" s="36"/>
      <c r="D727" s="37"/>
      <c r="E727" s="36"/>
      <c r="F727" s="36"/>
      <c r="G727" s="37"/>
      <c r="H727" s="36"/>
      <c r="I727" s="36"/>
      <c r="J727" s="37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</row>
    <row r="728" spans="1:22" x14ac:dyDescent="0.3">
      <c r="A728" s="278"/>
      <c r="B728" s="36"/>
      <c r="C728" s="36"/>
      <c r="D728" s="37"/>
      <c r="E728" s="36"/>
      <c r="F728" s="36"/>
      <c r="G728" s="37"/>
      <c r="H728" s="36"/>
      <c r="I728" s="36"/>
      <c r="J728" s="37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</row>
    <row r="729" spans="1:22" x14ac:dyDescent="0.3">
      <c r="A729" s="278"/>
      <c r="B729" s="36"/>
      <c r="C729" s="36"/>
      <c r="D729" s="37"/>
      <c r="E729" s="36"/>
      <c r="F729" s="36"/>
      <c r="G729" s="37"/>
      <c r="H729" s="36"/>
      <c r="I729" s="36"/>
      <c r="J729" s="37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</row>
    <row r="730" spans="1:22" x14ac:dyDescent="0.3">
      <c r="A730" s="278"/>
      <c r="B730" s="36"/>
      <c r="C730" s="36"/>
      <c r="D730" s="37"/>
      <c r="E730" s="36"/>
      <c r="F730" s="36"/>
      <c r="G730" s="37"/>
      <c r="H730" s="36"/>
      <c r="I730" s="36"/>
      <c r="J730" s="37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</row>
    <row r="731" spans="1:22" x14ac:dyDescent="0.3">
      <c r="A731" s="278"/>
      <c r="B731" s="36"/>
      <c r="C731" s="36"/>
      <c r="D731" s="37"/>
      <c r="E731" s="36"/>
      <c r="F731" s="36"/>
      <c r="G731" s="37"/>
      <c r="H731" s="36"/>
      <c r="I731" s="36"/>
      <c r="J731" s="37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</row>
    <row r="732" spans="1:22" x14ac:dyDescent="0.3">
      <c r="A732" s="278"/>
      <c r="B732" s="36"/>
      <c r="C732" s="36"/>
      <c r="D732" s="37"/>
      <c r="E732" s="36"/>
      <c r="F732" s="36"/>
      <c r="G732" s="37"/>
      <c r="H732" s="36"/>
      <c r="I732" s="36"/>
      <c r="J732" s="37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</row>
    <row r="733" spans="1:22" x14ac:dyDescent="0.3">
      <c r="A733" s="278"/>
      <c r="B733" s="36"/>
      <c r="C733" s="36"/>
      <c r="D733" s="37"/>
      <c r="E733" s="36"/>
      <c r="F733" s="36"/>
      <c r="G733" s="37"/>
      <c r="H733" s="36"/>
      <c r="I733" s="36"/>
      <c r="J733" s="37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</row>
    <row r="734" spans="1:22" x14ac:dyDescent="0.3">
      <c r="A734" s="278"/>
      <c r="B734" s="36"/>
      <c r="C734" s="36"/>
      <c r="D734" s="37"/>
      <c r="E734" s="36"/>
      <c r="F734" s="36"/>
      <c r="G734" s="37"/>
      <c r="H734" s="36"/>
      <c r="I734" s="36"/>
      <c r="J734" s="37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</row>
    <row r="735" spans="1:22" x14ac:dyDescent="0.3">
      <c r="A735" s="278"/>
      <c r="B735" s="36"/>
      <c r="C735" s="36"/>
      <c r="D735" s="37"/>
      <c r="E735" s="36"/>
      <c r="F735" s="36"/>
      <c r="G735" s="37"/>
      <c r="H735" s="36"/>
      <c r="I735" s="36"/>
      <c r="J735" s="37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</row>
    <row r="736" spans="1:22" x14ac:dyDescent="0.3">
      <c r="A736" s="278"/>
      <c r="B736" s="36"/>
      <c r="C736" s="36"/>
      <c r="D736" s="37"/>
      <c r="E736" s="36"/>
      <c r="F736" s="36"/>
      <c r="G736" s="37"/>
      <c r="H736" s="36"/>
      <c r="I736" s="36"/>
      <c r="J736" s="37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</row>
    <row r="737" spans="1:22" x14ac:dyDescent="0.3">
      <c r="A737" s="278"/>
      <c r="B737" s="36"/>
      <c r="C737" s="36"/>
      <c r="D737" s="37"/>
      <c r="E737" s="36"/>
      <c r="F737" s="36"/>
      <c r="G737" s="37"/>
      <c r="H737" s="36"/>
      <c r="I737" s="36"/>
      <c r="J737" s="37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</row>
    <row r="738" spans="1:22" x14ac:dyDescent="0.3">
      <c r="A738" s="278"/>
      <c r="B738" s="36"/>
      <c r="C738" s="36"/>
      <c r="D738" s="37"/>
      <c r="E738" s="36"/>
      <c r="F738" s="36"/>
      <c r="G738" s="37"/>
      <c r="H738" s="36"/>
      <c r="I738" s="36"/>
      <c r="J738" s="37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</row>
    <row r="739" spans="1:22" x14ac:dyDescent="0.3">
      <c r="A739" s="278"/>
      <c r="B739" s="36"/>
      <c r="C739" s="36"/>
      <c r="D739" s="37"/>
      <c r="E739" s="36"/>
      <c r="F739" s="36"/>
      <c r="G739" s="37"/>
      <c r="H739" s="36"/>
      <c r="I739" s="36"/>
      <c r="J739" s="37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</row>
    <row r="740" spans="1:22" x14ac:dyDescent="0.3">
      <c r="A740" s="278"/>
      <c r="B740" s="36"/>
      <c r="C740" s="36"/>
      <c r="D740" s="37"/>
      <c r="E740" s="36"/>
      <c r="F740" s="36"/>
      <c r="G740" s="37"/>
      <c r="H740" s="36"/>
      <c r="I740" s="36"/>
      <c r="J740" s="37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</row>
    <row r="741" spans="1:22" x14ac:dyDescent="0.3">
      <c r="A741" s="278"/>
      <c r="B741" s="36"/>
      <c r="C741" s="36"/>
      <c r="D741" s="37"/>
      <c r="E741" s="36"/>
      <c r="F741" s="36"/>
      <c r="G741" s="37"/>
      <c r="H741" s="36"/>
      <c r="I741" s="36"/>
      <c r="J741" s="37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</row>
    <row r="742" spans="1:22" x14ac:dyDescent="0.3">
      <c r="A742" s="278"/>
      <c r="B742" s="36"/>
      <c r="C742" s="36"/>
      <c r="D742" s="37"/>
      <c r="E742" s="36"/>
      <c r="F742" s="36"/>
      <c r="G742" s="37"/>
      <c r="H742" s="36"/>
      <c r="I742" s="36"/>
      <c r="J742" s="37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</row>
    <row r="743" spans="1:22" x14ac:dyDescent="0.3">
      <c r="A743" s="278"/>
      <c r="B743" s="36"/>
      <c r="C743" s="36"/>
      <c r="D743" s="37"/>
      <c r="E743" s="36"/>
      <c r="F743" s="36"/>
      <c r="G743" s="37"/>
      <c r="H743" s="36"/>
      <c r="I743" s="36"/>
      <c r="J743" s="37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</row>
    <row r="744" spans="1:22" x14ac:dyDescent="0.3">
      <c r="A744" s="278"/>
      <c r="B744" s="36"/>
      <c r="C744" s="36"/>
      <c r="D744" s="37"/>
      <c r="E744" s="36"/>
      <c r="F744" s="36"/>
      <c r="G744" s="37"/>
      <c r="H744" s="36"/>
      <c r="I744" s="36"/>
      <c r="J744" s="37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</row>
    <row r="745" spans="1:22" x14ac:dyDescent="0.3">
      <c r="A745" s="278"/>
      <c r="B745" s="36"/>
      <c r="C745" s="36"/>
      <c r="D745" s="37"/>
      <c r="E745" s="36"/>
      <c r="F745" s="36"/>
      <c r="G745" s="37"/>
      <c r="H745" s="36"/>
      <c r="I745" s="36"/>
      <c r="J745" s="37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</row>
    <row r="746" spans="1:22" x14ac:dyDescent="0.3">
      <c r="A746" s="278"/>
      <c r="B746" s="36"/>
      <c r="C746" s="36"/>
      <c r="D746" s="37"/>
      <c r="E746" s="36"/>
      <c r="F746" s="36"/>
      <c r="G746" s="37"/>
      <c r="H746" s="36"/>
      <c r="I746" s="36"/>
      <c r="J746" s="37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</row>
    <row r="747" spans="1:22" x14ac:dyDescent="0.3">
      <c r="A747" s="278"/>
      <c r="B747" s="36"/>
      <c r="C747" s="36"/>
      <c r="D747" s="37"/>
      <c r="E747" s="36"/>
      <c r="F747" s="36"/>
      <c r="G747" s="37"/>
      <c r="H747" s="36"/>
      <c r="I747" s="36"/>
      <c r="J747" s="37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</row>
    <row r="748" spans="1:22" x14ac:dyDescent="0.3">
      <c r="A748" s="278"/>
      <c r="B748" s="36"/>
      <c r="C748" s="36"/>
      <c r="D748" s="37"/>
      <c r="E748" s="36"/>
      <c r="F748" s="36"/>
      <c r="G748" s="37"/>
      <c r="H748" s="36"/>
      <c r="I748" s="36"/>
      <c r="J748" s="37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</row>
    <row r="749" spans="1:22" x14ac:dyDescent="0.3">
      <c r="A749" s="278"/>
      <c r="B749" s="36"/>
      <c r="C749" s="36"/>
      <c r="D749" s="37"/>
      <c r="E749" s="36"/>
      <c r="F749" s="36"/>
      <c r="G749" s="37"/>
      <c r="H749" s="36"/>
      <c r="I749" s="36"/>
      <c r="J749" s="37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</row>
    <row r="750" spans="1:22" x14ac:dyDescent="0.3">
      <c r="A750" s="278"/>
      <c r="B750" s="36"/>
      <c r="C750" s="36"/>
      <c r="D750" s="37"/>
      <c r="E750" s="36"/>
      <c r="F750" s="36"/>
      <c r="G750" s="37"/>
      <c r="H750" s="36"/>
      <c r="I750" s="36"/>
      <c r="J750" s="37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</row>
    <row r="751" spans="1:22" x14ac:dyDescent="0.3">
      <c r="A751" s="278"/>
      <c r="B751" s="36"/>
      <c r="C751" s="36"/>
      <c r="D751" s="37"/>
      <c r="E751" s="36"/>
      <c r="F751" s="36"/>
      <c r="G751" s="37"/>
      <c r="H751" s="36"/>
      <c r="I751" s="36"/>
      <c r="J751" s="37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</row>
    <row r="752" spans="1:22" x14ac:dyDescent="0.3">
      <c r="A752" s="278"/>
      <c r="B752" s="36"/>
      <c r="C752" s="36"/>
      <c r="D752" s="37"/>
      <c r="E752" s="36"/>
      <c r="F752" s="36"/>
      <c r="G752" s="37"/>
      <c r="H752" s="36"/>
      <c r="I752" s="36"/>
      <c r="J752" s="37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</row>
    <row r="753" spans="1:22" x14ac:dyDescent="0.3">
      <c r="A753" s="278"/>
      <c r="B753" s="36"/>
      <c r="C753" s="36"/>
      <c r="D753" s="37"/>
      <c r="E753" s="36"/>
      <c r="F753" s="36"/>
      <c r="G753" s="37"/>
      <c r="H753" s="36"/>
      <c r="I753" s="36"/>
      <c r="J753" s="37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</row>
    <row r="754" spans="1:22" x14ac:dyDescent="0.3">
      <c r="A754" s="278"/>
      <c r="B754" s="36"/>
      <c r="C754" s="36"/>
      <c r="D754" s="37"/>
      <c r="E754" s="36"/>
      <c r="F754" s="36"/>
      <c r="G754" s="37"/>
      <c r="H754" s="36"/>
      <c r="I754" s="36"/>
      <c r="J754" s="37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</row>
    <row r="755" spans="1:22" x14ac:dyDescent="0.3">
      <c r="A755" s="278"/>
      <c r="B755" s="36"/>
      <c r="C755" s="36"/>
      <c r="D755" s="37"/>
      <c r="E755" s="36"/>
      <c r="F755" s="36"/>
      <c r="G755" s="37"/>
      <c r="H755" s="36"/>
      <c r="I755" s="36"/>
      <c r="J755" s="37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</row>
    <row r="756" spans="1:22" x14ac:dyDescent="0.3">
      <c r="A756" s="278"/>
      <c r="B756" s="36"/>
      <c r="C756" s="36"/>
      <c r="D756" s="37"/>
      <c r="E756" s="36"/>
      <c r="F756" s="36"/>
      <c r="G756" s="37"/>
      <c r="H756" s="36"/>
      <c r="I756" s="36"/>
      <c r="J756" s="37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</row>
    <row r="757" spans="1:22" x14ac:dyDescent="0.3">
      <c r="A757" s="278"/>
      <c r="B757" s="36"/>
      <c r="C757" s="36"/>
      <c r="D757" s="37"/>
      <c r="E757" s="36"/>
      <c r="F757" s="36"/>
      <c r="G757" s="37"/>
      <c r="H757" s="36"/>
      <c r="I757" s="36"/>
      <c r="J757" s="37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</row>
    <row r="758" spans="1:22" x14ac:dyDescent="0.3">
      <c r="A758" s="278"/>
      <c r="B758" s="36"/>
      <c r="C758" s="36"/>
      <c r="D758" s="37"/>
      <c r="E758" s="36"/>
      <c r="F758" s="36"/>
      <c r="G758" s="37"/>
      <c r="H758" s="36"/>
      <c r="I758" s="36"/>
      <c r="J758" s="37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</row>
    <row r="759" spans="1:22" x14ac:dyDescent="0.3">
      <c r="A759" s="278"/>
      <c r="B759" s="36"/>
      <c r="C759" s="36"/>
      <c r="D759" s="37"/>
      <c r="E759" s="36"/>
      <c r="F759" s="36"/>
      <c r="G759" s="37"/>
      <c r="H759" s="36"/>
      <c r="I759" s="36"/>
      <c r="J759" s="37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</row>
    <row r="760" spans="1:22" x14ac:dyDescent="0.3">
      <c r="A760" s="278"/>
      <c r="B760" s="36"/>
      <c r="C760" s="36"/>
      <c r="D760" s="37"/>
      <c r="E760" s="36"/>
      <c r="F760" s="36"/>
      <c r="G760" s="37"/>
      <c r="H760" s="36"/>
      <c r="I760" s="36"/>
      <c r="J760" s="37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</row>
    <row r="761" spans="1:22" x14ac:dyDescent="0.3">
      <c r="A761" s="278"/>
      <c r="B761" s="36"/>
      <c r="C761" s="36"/>
      <c r="D761" s="37"/>
      <c r="E761" s="36"/>
      <c r="F761" s="36"/>
      <c r="G761" s="37"/>
      <c r="H761" s="36"/>
      <c r="I761" s="36"/>
      <c r="J761" s="37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</row>
    <row r="762" spans="1:22" x14ac:dyDescent="0.3">
      <c r="A762" s="278"/>
      <c r="B762" s="36"/>
      <c r="C762" s="36"/>
      <c r="D762" s="37"/>
      <c r="E762" s="36"/>
      <c r="F762" s="36"/>
      <c r="G762" s="37"/>
      <c r="H762" s="36"/>
      <c r="I762" s="36"/>
      <c r="J762" s="37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</row>
    <row r="763" spans="1:22" x14ac:dyDescent="0.3">
      <c r="A763" s="278"/>
      <c r="B763" s="36"/>
      <c r="C763" s="36"/>
      <c r="D763" s="37"/>
      <c r="E763" s="36"/>
      <c r="F763" s="36"/>
      <c r="G763" s="37"/>
      <c r="H763" s="36"/>
      <c r="I763" s="36"/>
      <c r="J763" s="37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</row>
    <row r="764" spans="1:22" x14ac:dyDescent="0.3">
      <c r="A764" s="278"/>
      <c r="B764" s="36"/>
      <c r="C764" s="36"/>
      <c r="D764" s="37"/>
      <c r="E764" s="36"/>
      <c r="F764" s="36"/>
      <c r="G764" s="37"/>
      <c r="H764" s="36"/>
      <c r="I764" s="36"/>
      <c r="J764" s="37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</row>
    <row r="765" spans="1:22" x14ac:dyDescent="0.3">
      <c r="A765" s="278"/>
      <c r="B765" s="36"/>
      <c r="C765" s="36"/>
      <c r="D765" s="37"/>
      <c r="E765" s="36"/>
      <c r="F765" s="36"/>
      <c r="G765" s="37"/>
      <c r="H765" s="36"/>
      <c r="I765" s="36"/>
      <c r="J765" s="37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</row>
    <row r="766" spans="1:22" x14ac:dyDescent="0.3">
      <c r="A766" s="278"/>
      <c r="B766" s="36"/>
      <c r="C766" s="36"/>
      <c r="D766" s="37"/>
      <c r="E766" s="36"/>
      <c r="F766" s="36"/>
      <c r="G766" s="37"/>
      <c r="H766" s="36"/>
      <c r="I766" s="36"/>
      <c r="J766" s="37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</row>
    <row r="767" spans="1:22" x14ac:dyDescent="0.3">
      <c r="A767" s="278"/>
      <c r="B767" s="36"/>
      <c r="C767" s="36"/>
      <c r="D767" s="37"/>
      <c r="E767" s="36"/>
      <c r="F767" s="36"/>
      <c r="G767" s="37"/>
      <c r="H767" s="36"/>
      <c r="I767" s="36"/>
      <c r="J767" s="37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</row>
    <row r="768" spans="1:22" x14ac:dyDescent="0.3">
      <c r="A768" s="278"/>
      <c r="B768" s="36"/>
      <c r="C768" s="36"/>
      <c r="D768" s="37"/>
      <c r="E768" s="36"/>
      <c r="F768" s="36"/>
      <c r="G768" s="37"/>
      <c r="H768" s="36"/>
      <c r="I768" s="36"/>
      <c r="J768" s="37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</row>
    <row r="769" spans="1:22" x14ac:dyDescent="0.3">
      <c r="A769" s="278"/>
      <c r="B769" s="36"/>
      <c r="C769" s="36"/>
      <c r="D769" s="37"/>
      <c r="E769" s="36"/>
      <c r="F769" s="36"/>
      <c r="G769" s="37"/>
      <c r="H769" s="36"/>
      <c r="I769" s="36"/>
      <c r="J769" s="37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</row>
    <row r="770" spans="1:22" x14ac:dyDescent="0.3">
      <c r="A770" s="278"/>
      <c r="B770" s="36"/>
      <c r="C770" s="36"/>
      <c r="D770" s="37"/>
      <c r="E770" s="36"/>
      <c r="F770" s="36"/>
      <c r="G770" s="37"/>
      <c r="H770" s="36"/>
      <c r="I770" s="36"/>
      <c r="J770" s="37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</row>
    <row r="771" spans="1:22" x14ac:dyDescent="0.3">
      <c r="A771" s="278"/>
      <c r="B771" s="36"/>
      <c r="C771" s="36"/>
      <c r="D771" s="37"/>
      <c r="E771" s="36"/>
      <c r="F771" s="36"/>
      <c r="G771" s="37"/>
      <c r="H771" s="36"/>
      <c r="I771" s="36"/>
      <c r="J771" s="37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</row>
    <row r="772" spans="1:22" x14ac:dyDescent="0.3">
      <c r="A772" s="278"/>
      <c r="B772" s="36"/>
      <c r="C772" s="36"/>
      <c r="D772" s="37"/>
      <c r="E772" s="36"/>
      <c r="F772" s="36"/>
      <c r="G772" s="37"/>
      <c r="H772" s="36"/>
      <c r="I772" s="36"/>
      <c r="J772" s="37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</row>
    <row r="773" spans="1:22" x14ac:dyDescent="0.3">
      <c r="A773" s="278"/>
      <c r="B773" s="36"/>
      <c r="C773" s="36"/>
      <c r="D773" s="37"/>
      <c r="E773" s="36"/>
      <c r="F773" s="36"/>
      <c r="G773" s="37"/>
      <c r="H773" s="36"/>
      <c r="I773" s="36"/>
      <c r="J773" s="37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</row>
    <row r="774" spans="1:22" x14ac:dyDescent="0.3">
      <c r="A774" s="278"/>
      <c r="B774" s="36"/>
      <c r="C774" s="36"/>
      <c r="D774" s="37"/>
      <c r="E774" s="36"/>
      <c r="F774" s="36"/>
      <c r="G774" s="37"/>
      <c r="H774" s="36"/>
      <c r="I774" s="36"/>
      <c r="J774" s="37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</row>
    <row r="775" spans="1:22" x14ac:dyDescent="0.3">
      <c r="A775" s="278"/>
      <c r="B775" s="36"/>
      <c r="C775" s="36"/>
      <c r="D775" s="37"/>
      <c r="E775" s="36"/>
      <c r="F775" s="36"/>
      <c r="G775" s="37"/>
      <c r="H775" s="36"/>
      <c r="I775" s="36"/>
      <c r="J775" s="37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</row>
    <row r="776" spans="1:22" x14ac:dyDescent="0.3">
      <c r="A776" s="278"/>
      <c r="B776" s="36"/>
      <c r="C776" s="36"/>
      <c r="D776" s="37"/>
      <c r="E776" s="36"/>
      <c r="F776" s="36"/>
      <c r="G776" s="37"/>
      <c r="H776" s="36"/>
      <c r="I776" s="36"/>
      <c r="J776" s="37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</row>
    <row r="777" spans="1:22" x14ac:dyDescent="0.3">
      <c r="A777" s="278"/>
      <c r="B777" s="36"/>
      <c r="C777" s="36"/>
      <c r="D777" s="37"/>
      <c r="E777" s="36"/>
      <c r="F777" s="36"/>
      <c r="G777" s="37"/>
      <c r="H777" s="36"/>
      <c r="I777" s="36"/>
      <c r="J777" s="37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</row>
    <row r="778" spans="1:22" x14ac:dyDescent="0.3">
      <c r="A778" s="278"/>
      <c r="B778" s="36"/>
      <c r="C778" s="36"/>
      <c r="D778" s="37"/>
      <c r="E778" s="36"/>
      <c r="F778" s="36"/>
      <c r="G778" s="37"/>
      <c r="H778" s="36"/>
      <c r="I778" s="36"/>
      <c r="J778" s="37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</row>
    <row r="779" spans="1:22" x14ac:dyDescent="0.3">
      <c r="A779" s="278"/>
      <c r="B779" s="36"/>
      <c r="C779" s="36"/>
      <c r="D779" s="37"/>
      <c r="E779" s="36"/>
      <c r="F779" s="36"/>
      <c r="G779" s="37"/>
      <c r="H779" s="36"/>
      <c r="I779" s="36"/>
      <c r="J779" s="37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</row>
    <row r="780" spans="1:22" x14ac:dyDescent="0.3">
      <c r="A780" s="278"/>
      <c r="B780" s="36"/>
      <c r="C780" s="36"/>
      <c r="D780" s="37"/>
      <c r="E780" s="36"/>
      <c r="F780" s="36"/>
      <c r="G780" s="37"/>
      <c r="H780" s="36"/>
      <c r="I780" s="36"/>
      <c r="J780" s="37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</row>
    <row r="781" spans="1:22" x14ac:dyDescent="0.3">
      <c r="A781" s="278"/>
      <c r="B781" s="36"/>
      <c r="C781" s="36"/>
      <c r="D781" s="37"/>
      <c r="E781" s="36"/>
      <c r="F781" s="36"/>
      <c r="G781" s="37"/>
      <c r="H781" s="36"/>
      <c r="I781" s="36"/>
      <c r="J781" s="37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</row>
    <row r="782" spans="1:22" x14ac:dyDescent="0.3">
      <c r="A782" s="278"/>
      <c r="B782" s="36"/>
      <c r="C782" s="36"/>
      <c r="D782" s="37"/>
      <c r="E782" s="36"/>
      <c r="F782" s="36"/>
      <c r="G782" s="37"/>
      <c r="H782" s="36"/>
      <c r="I782" s="36"/>
      <c r="J782" s="37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</row>
    <row r="783" spans="1:22" x14ac:dyDescent="0.3">
      <c r="A783" s="278"/>
      <c r="B783" s="36"/>
      <c r="C783" s="36"/>
      <c r="D783" s="37"/>
      <c r="E783" s="36"/>
      <c r="F783" s="36"/>
      <c r="G783" s="37"/>
      <c r="H783" s="36"/>
      <c r="I783" s="36"/>
      <c r="J783" s="37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</row>
    <row r="784" spans="1:22" x14ac:dyDescent="0.3">
      <c r="A784" s="278"/>
      <c r="B784" s="36"/>
      <c r="C784" s="36"/>
      <c r="D784" s="37"/>
      <c r="E784" s="36"/>
      <c r="F784" s="36"/>
      <c r="G784" s="37"/>
      <c r="H784" s="36"/>
      <c r="I784" s="36"/>
      <c r="J784" s="37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</row>
    <row r="785" spans="1:22" x14ac:dyDescent="0.3">
      <c r="A785" s="278"/>
      <c r="B785" s="36"/>
      <c r="C785" s="36"/>
      <c r="D785" s="37"/>
      <c r="E785" s="36"/>
      <c r="F785" s="36"/>
      <c r="G785" s="37"/>
      <c r="H785" s="36"/>
      <c r="I785" s="36"/>
      <c r="J785" s="37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</row>
    <row r="786" spans="1:22" x14ac:dyDescent="0.3">
      <c r="A786" s="278"/>
      <c r="B786" s="36"/>
      <c r="C786" s="36"/>
      <c r="D786" s="37"/>
      <c r="E786" s="36"/>
      <c r="F786" s="36"/>
      <c r="G786" s="37"/>
      <c r="H786" s="36"/>
      <c r="I786" s="36"/>
      <c r="J786" s="37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</row>
    <row r="787" spans="1:22" x14ac:dyDescent="0.3">
      <c r="A787" s="278"/>
      <c r="B787" s="36"/>
      <c r="C787" s="36"/>
      <c r="D787" s="37"/>
      <c r="E787" s="36"/>
      <c r="F787" s="36"/>
      <c r="G787" s="37"/>
      <c r="H787" s="36"/>
      <c r="I787" s="36"/>
      <c r="J787" s="37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</row>
    <row r="788" spans="1:22" x14ac:dyDescent="0.3">
      <c r="A788" s="278"/>
      <c r="B788" s="36"/>
      <c r="C788" s="36"/>
      <c r="D788" s="37"/>
      <c r="E788" s="36"/>
      <c r="F788" s="36"/>
      <c r="G788" s="37"/>
      <c r="H788" s="36"/>
      <c r="I788" s="36"/>
      <c r="J788" s="37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</row>
    <row r="789" spans="1:22" x14ac:dyDescent="0.3">
      <c r="A789" s="278"/>
      <c r="B789" s="36"/>
      <c r="C789" s="36"/>
      <c r="D789" s="37"/>
      <c r="E789" s="36"/>
      <c r="F789" s="36"/>
      <c r="G789" s="37"/>
      <c r="H789" s="36"/>
      <c r="I789" s="36"/>
      <c r="J789" s="37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</row>
    <row r="790" spans="1:22" x14ac:dyDescent="0.3">
      <c r="A790" s="278"/>
      <c r="B790" s="36"/>
      <c r="C790" s="36"/>
      <c r="D790" s="37"/>
      <c r="E790" s="36"/>
      <c r="F790" s="36"/>
      <c r="G790" s="37"/>
      <c r="H790" s="36"/>
      <c r="I790" s="36"/>
      <c r="J790" s="37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</row>
    <row r="791" spans="1:22" x14ac:dyDescent="0.3">
      <c r="A791" s="278"/>
      <c r="B791" s="36"/>
      <c r="C791" s="36"/>
      <c r="D791" s="37"/>
      <c r="E791" s="36"/>
      <c r="F791" s="36"/>
      <c r="G791" s="37"/>
      <c r="H791" s="36"/>
      <c r="I791" s="36"/>
      <c r="J791" s="37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</row>
    <row r="792" spans="1:22" x14ac:dyDescent="0.3">
      <c r="A792" s="278"/>
      <c r="B792" s="36"/>
      <c r="C792" s="36"/>
      <c r="D792" s="37"/>
      <c r="E792" s="36"/>
      <c r="F792" s="36"/>
      <c r="G792" s="37"/>
      <c r="H792" s="36"/>
      <c r="I792" s="36"/>
      <c r="J792" s="37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</row>
    <row r="793" spans="1:22" x14ac:dyDescent="0.3">
      <c r="A793" s="278"/>
      <c r="B793" s="36"/>
      <c r="C793" s="36"/>
      <c r="D793" s="37"/>
      <c r="E793" s="36"/>
      <c r="F793" s="36"/>
      <c r="G793" s="37"/>
      <c r="H793" s="36"/>
      <c r="I793" s="36"/>
      <c r="J793" s="37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</row>
    <row r="794" spans="1:22" x14ac:dyDescent="0.3">
      <c r="A794" s="278"/>
      <c r="B794" s="36"/>
      <c r="C794" s="36"/>
      <c r="D794" s="37"/>
      <c r="E794" s="36"/>
      <c r="F794" s="36"/>
      <c r="G794" s="37"/>
      <c r="H794" s="36"/>
      <c r="I794" s="36"/>
      <c r="J794" s="37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</row>
    <row r="795" spans="1:22" x14ac:dyDescent="0.3">
      <c r="A795" s="278"/>
      <c r="B795" s="36"/>
      <c r="C795" s="36"/>
      <c r="D795" s="37"/>
      <c r="E795" s="36"/>
      <c r="F795" s="36"/>
      <c r="G795" s="37"/>
      <c r="H795" s="36"/>
      <c r="I795" s="36"/>
      <c r="J795" s="37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</row>
    <row r="796" spans="1:22" x14ac:dyDescent="0.3">
      <c r="A796" s="278"/>
      <c r="B796" s="36"/>
      <c r="C796" s="36"/>
      <c r="D796" s="37"/>
      <c r="E796" s="36"/>
      <c r="F796" s="36"/>
      <c r="G796" s="37"/>
      <c r="H796" s="36"/>
      <c r="I796" s="36"/>
      <c r="J796" s="37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</row>
    <row r="797" spans="1:22" x14ac:dyDescent="0.3">
      <c r="A797" s="278"/>
      <c r="B797" s="36"/>
      <c r="C797" s="36"/>
      <c r="D797" s="37"/>
      <c r="E797" s="36"/>
      <c r="F797" s="36"/>
      <c r="G797" s="37"/>
      <c r="H797" s="36"/>
      <c r="I797" s="36"/>
      <c r="J797" s="37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</row>
    <row r="798" spans="1:22" x14ac:dyDescent="0.3">
      <c r="A798" s="278"/>
      <c r="B798" s="36"/>
      <c r="C798" s="36"/>
      <c r="D798" s="37"/>
      <c r="E798" s="36"/>
      <c r="F798" s="36"/>
      <c r="G798" s="37"/>
      <c r="H798" s="36"/>
      <c r="I798" s="36"/>
      <c r="J798" s="37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</row>
    <row r="799" spans="1:22" x14ac:dyDescent="0.3">
      <c r="A799" s="278"/>
      <c r="B799" s="36"/>
      <c r="C799" s="36"/>
      <c r="D799" s="37"/>
      <c r="E799" s="36"/>
      <c r="F799" s="36"/>
      <c r="G799" s="37"/>
      <c r="H799" s="36"/>
      <c r="I799" s="36"/>
      <c r="J799" s="37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</row>
    <row r="800" spans="1:22" x14ac:dyDescent="0.3">
      <c r="A800" s="278"/>
      <c r="B800" s="36"/>
      <c r="C800" s="36"/>
      <c r="D800" s="37"/>
      <c r="E800" s="36"/>
      <c r="F800" s="36"/>
      <c r="G800" s="37"/>
      <c r="H800" s="36"/>
      <c r="I800" s="36"/>
      <c r="J800" s="37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</row>
    <row r="801" spans="1:22" x14ac:dyDescent="0.3">
      <c r="A801" s="278"/>
      <c r="B801" s="36"/>
      <c r="C801" s="36"/>
      <c r="D801" s="37"/>
      <c r="E801" s="36"/>
      <c r="F801" s="36"/>
      <c r="G801" s="37"/>
      <c r="H801" s="36"/>
      <c r="I801" s="36"/>
      <c r="J801" s="37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</row>
    <row r="802" spans="1:22" x14ac:dyDescent="0.3">
      <c r="A802" s="278"/>
      <c r="B802" s="36"/>
      <c r="C802" s="36"/>
      <c r="D802" s="37"/>
      <c r="E802" s="36"/>
      <c r="F802" s="36"/>
      <c r="G802" s="37"/>
      <c r="H802" s="36"/>
      <c r="I802" s="36"/>
      <c r="J802" s="37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</row>
    <row r="803" spans="1:22" x14ac:dyDescent="0.3">
      <c r="A803" s="278"/>
      <c r="B803" s="36"/>
      <c r="C803" s="36"/>
      <c r="D803" s="37"/>
      <c r="E803" s="36"/>
      <c r="F803" s="36"/>
      <c r="G803" s="37"/>
      <c r="H803" s="36"/>
      <c r="I803" s="36"/>
      <c r="J803" s="37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</row>
    <row r="804" spans="1:22" x14ac:dyDescent="0.3">
      <c r="A804" s="278"/>
      <c r="B804" s="36"/>
      <c r="C804" s="36"/>
      <c r="D804" s="37"/>
      <c r="E804" s="36"/>
      <c r="F804" s="36"/>
      <c r="G804" s="37"/>
      <c r="H804" s="36"/>
      <c r="I804" s="36"/>
      <c r="J804" s="37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</row>
    <row r="805" spans="1:22" x14ac:dyDescent="0.3">
      <c r="A805" s="278"/>
      <c r="B805" s="36"/>
      <c r="C805" s="36"/>
      <c r="D805" s="37"/>
      <c r="E805" s="36"/>
      <c r="F805" s="36"/>
      <c r="G805" s="37"/>
      <c r="H805" s="36"/>
      <c r="I805" s="36"/>
      <c r="J805" s="37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</row>
    <row r="806" spans="1:22" x14ac:dyDescent="0.3">
      <c r="A806" s="278"/>
      <c r="B806" s="36"/>
      <c r="C806" s="36"/>
      <c r="D806" s="37"/>
      <c r="E806" s="36"/>
      <c r="F806" s="36"/>
      <c r="G806" s="37"/>
      <c r="H806" s="36"/>
      <c r="I806" s="36"/>
      <c r="J806" s="37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</row>
    <row r="807" spans="1:22" x14ac:dyDescent="0.3">
      <c r="A807" s="278"/>
      <c r="B807" s="36"/>
      <c r="C807" s="36"/>
      <c r="D807" s="37"/>
      <c r="E807" s="36"/>
      <c r="F807" s="36"/>
      <c r="G807" s="37"/>
      <c r="H807" s="36"/>
      <c r="I807" s="36"/>
      <c r="J807" s="37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</row>
    <row r="808" spans="1:22" x14ac:dyDescent="0.3">
      <c r="A808" s="278"/>
      <c r="B808" s="36"/>
      <c r="C808" s="36"/>
      <c r="D808" s="37"/>
      <c r="E808" s="36"/>
      <c r="F808" s="36"/>
      <c r="G808" s="37"/>
      <c r="H808" s="36"/>
      <c r="I808" s="36"/>
      <c r="J808" s="37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</row>
    <row r="809" spans="1:22" x14ac:dyDescent="0.3">
      <c r="A809" s="278"/>
      <c r="B809" s="36"/>
      <c r="C809" s="36"/>
      <c r="D809" s="37"/>
      <c r="E809" s="36"/>
      <c r="F809" s="36"/>
      <c r="G809" s="37"/>
      <c r="H809" s="36"/>
      <c r="I809" s="36"/>
      <c r="J809" s="37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</row>
    <row r="810" spans="1:22" x14ac:dyDescent="0.3">
      <c r="A810" s="278"/>
      <c r="B810" s="36"/>
      <c r="C810" s="36"/>
      <c r="D810" s="37"/>
      <c r="E810" s="36"/>
      <c r="F810" s="36"/>
      <c r="G810" s="37"/>
      <c r="H810" s="36"/>
      <c r="I810" s="36"/>
      <c r="J810" s="37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</row>
    <row r="811" spans="1:22" x14ac:dyDescent="0.3">
      <c r="A811" s="278"/>
      <c r="B811" s="36"/>
      <c r="C811" s="36"/>
      <c r="D811" s="37"/>
      <c r="E811" s="36"/>
      <c r="F811" s="36"/>
      <c r="G811" s="37"/>
      <c r="H811" s="36"/>
      <c r="I811" s="36"/>
      <c r="J811" s="37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</row>
    <row r="812" spans="1:22" x14ac:dyDescent="0.3">
      <c r="A812" s="278"/>
      <c r="B812" s="36"/>
      <c r="C812" s="36"/>
      <c r="D812" s="37"/>
      <c r="E812" s="36"/>
      <c r="F812" s="36"/>
      <c r="G812" s="37"/>
      <c r="H812" s="36"/>
      <c r="I812" s="36"/>
      <c r="J812" s="37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</row>
    <row r="813" spans="1:22" x14ac:dyDescent="0.3">
      <c r="A813" s="278"/>
      <c r="B813" s="36"/>
      <c r="C813" s="36"/>
      <c r="D813" s="37"/>
      <c r="E813" s="36"/>
      <c r="F813" s="36"/>
      <c r="G813" s="37"/>
      <c r="H813" s="36"/>
      <c r="I813" s="36"/>
      <c r="J813" s="37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</row>
    <row r="814" spans="1:22" x14ac:dyDescent="0.3">
      <c r="A814" s="278"/>
      <c r="B814" s="36"/>
      <c r="C814" s="36"/>
      <c r="D814" s="37"/>
      <c r="E814" s="36"/>
      <c r="F814" s="36"/>
      <c r="G814" s="37"/>
      <c r="H814" s="36"/>
      <c r="I814" s="36"/>
      <c r="J814" s="37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</row>
    <row r="815" spans="1:22" x14ac:dyDescent="0.3">
      <c r="A815" s="278"/>
      <c r="B815" s="36"/>
      <c r="C815" s="36"/>
      <c r="D815" s="37"/>
      <c r="E815" s="36"/>
      <c r="F815" s="36"/>
      <c r="G815" s="37"/>
      <c r="H815" s="36"/>
      <c r="I815" s="36"/>
      <c r="J815" s="37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</row>
    <row r="816" spans="1:22" x14ac:dyDescent="0.3">
      <c r="A816" s="278"/>
      <c r="B816" s="36"/>
      <c r="C816" s="36"/>
      <c r="D816" s="37"/>
      <c r="E816" s="36"/>
      <c r="F816" s="36"/>
      <c r="G816" s="37"/>
      <c r="H816" s="36"/>
      <c r="I816" s="36"/>
      <c r="J816" s="37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</row>
    <row r="817" spans="1:22" x14ac:dyDescent="0.3">
      <c r="A817" s="278"/>
      <c r="B817" s="36"/>
      <c r="C817" s="36"/>
      <c r="D817" s="37"/>
      <c r="E817" s="36"/>
      <c r="F817" s="36"/>
      <c r="G817" s="37"/>
      <c r="H817" s="36"/>
      <c r="I817" s="36"/>
      <c r="J817" s="37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</row>
    <row r="818" spans="1:22" x14ac:dyDescent="0.3">
      <c r="A818" s="278"/>
      <c r="B818" s="36"/>
      <c r="C818" s="36"/>
      <c r="D818" s="37"/>
      <c r="E818" s="36"/>
      <c r="F818" s="36"/>
      <c r="G818" s="37"/>
      <c r="H818" s="36"/>
      <c r="I818" s="36"/>
      <c r="J818" s="37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</row>
    <row r="819" spans="1:22" x14ac:dyDescent="0.3">
      <c r="A819" s="278"/>
      <c r="B819" s="36"/>
      <c r="C819" s="36"/>
      <c r="D819" s="37"/>
      <c r="E819" s="36"/>
      <c r="F819" s="36"/>
      <c r="G819" s="37"/>
      <c r="H819" s="36"/>
      <c r="I819" s="36"/>
      <c r="J819" s="37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</row>
    <row r="820" spans="1:22" x14ac:dyDescent="0.3">
      <c r="A820" s="278"/>
      <c r="B820" s="36"/>
      <c r="C820" s="36"/>
      <c r="D820" s="37"/>
      <c r="E820" s="36"/>
      <c r="F820" s="36"/>
      <c r="G820" s="37"/>
      <c r="H820" s="36"/>
      <c r="I820" s="36"/>
      <c r="J820" s="37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</row>
    <row r="821" spans="1:22" x14ac:dyDescent="0.3">
      <c r="A821" s="278"/>
      <c r="B821" s="36"/>
      <c r="C821" s="36"/>
      <c r="D821" s="37"/>
      <c r="E821" s="36"/>
      <c r="F821" s="36"/>
      <c r="G821" s="37"/>
      <c r="H821" s="36"/>
      <c r="I821" s="36"/>
      <c r="J821" s="37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</row>
    <row r="822" spans="1:22" x14ac:dyDescent="0.3">
      <c r="A822" s="278"/>
      <c r="B822" s="36"/>
      <c r="C822" s="36"/>
      <c r="D822" s="37"/>
      <c r="E822" s="36"/>
      <c r="F822" s="36"/>
      <c r="G822" s="37"/>
      <c r="H822" s="36"/>
      <c r="I822" s="36"/>
      <c r="J822" s="37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</row>
    <row r="823" spans="1:22" x14ac:dyDescent="0.3">
      <c r="A823" s="278"/>
      <c r="B823" s="36"/>
      <c r="C823" s="36"/>
      <c r="D823" s="37"/>
      <c r="E823" s="36"/>
      <c r="F823" s="36"/>
      <c r="G823" s="37"/>
      <c r="H823" s="36"/>
      <c r="I823" s="36"/>
      <c r="J823" s="37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</row>
    <row r="824" spans="1:22" x14ac:dyDescent="0.3">
      <c r="A824" s="278"/>
      <c r="B824" s="36"/>
      <c r="C824" s="36"/>
      <c r="D824" s="37"/>
      <c r="E824" s="36"/>
      <c r="F824" s="36"/>
      <c r="G824" s="37"/>
      <c r="H824" s="36"/>
      <c r="I824" s="36"/>
      <c r="J824" s="37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</row>
    <row r="825" spans="1:22" x14ac:dyDescent="0.3">
      <c r="A825" s="278"/>
      <c r="B825" s="36"/>
      <c r="C825" s="36"/>
      <c r="D825" s="37"/>
      <c r="E825" s="36"/>
      <c r="F825" s="36"/>
      <c r="G825" s="37"/>
      <c r="H825" s="36"/>
      <c r="I825" s="36"/>
      <c r="J825" s="37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</row>
    <row r="826" spans="1:22" x14ac:dyDescent="0.3">
      <c r="A826" s="278"/>
      <c r="B826" s="36"/>
      <c r="C826" s="36"/>
      <c r="D826" s="37"/>
      <c r="E826" s="36"/>
      <c r="F826" s="36"/>
      <c r="G826" s="37"/>
      <c r="H826" s="36"/>
      <c r="I826" s="36"/>
      <c r="J826" s="37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</row>
    <row r="827" spans="1:22" x14ac:dyDescent="0.3">
      <c r="A827" s="278"/>
      <c r="B827" s="36"/>
      <c r="C827" s="36"/>
      <c r="D827" s="37"/>
      <c r="E827" s="36"/>
      <c r="F827" s="36"/>
      <c r="G827" s="37"/>
      <c r="H827" s="36"/>
      <c r="I827" s="36"/>
      <c r="J827" s="37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</row>
    <row r="828" spans="1:22" x14ac:dyDescent="0.3">
      <c r="A828" s="278"/>
      <c r="B828" s="36"/>
      <c r="C828" s="36"/>
      <c r="D828" s="37"/>
      <c r="E828" s="36"/>
      <c r="F828" s="36"/>
      <c r="G828" s="37"/>
      <c r="H828" s="36"/>
      <c r="I828" s="36"/>
      <c r="J828" s="37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</row>
    <row r="829" spans="1:22" x14ac:dyDescent="0.3">
      <c r="A829" s="278"/>
      <c r="B829" s="36"/>
      <c r="C829" s="36"/>
      <c r="D829" s="37"/>
      <c r="E829" s="36"/>
      <c r="F829" s="36"/>
      <c r="G829" s="37"/>
      <c r="H829" s="36"/>
      <c r="I829" s="36"/>
      <c r="J829" s="37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</row>
    <row r="830" spans="1:22" x14ac:dyDescent="0.3">
      <c r="A830" s="278"/>
      <c r="B830" s="36"/>
      <c r="C830" s="36"/>
      <c r="D830" s="37"/>
      <c r="E830" s="36"/>
      <c r="F830" s="36"/>
      <c r="G830" s="37"/>
      <c r="H830" s="36"/>
      <c r="I830" s="36"/>
      <c r="J830" s="37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</row>
    <row r="831" spans="1:22" x14ac:dyDescent="0.3">
      <c r="A831" s="278"/>
      <c r="B831" s="36"/>
      <c r="C831" s="36"/>
      <c r="D831" s="37"/>
      <c r="E831" s="36"/>
      <c r="F831" s="36"/>
      <c r="G831" s="37"/>
      <c r="H831" s="36"/>
      <c r="I831" s="36"/>
      <c r="J831" s="37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</row>
    <row r="832" spans="1:22" x14ac:dyDescent="0.3">
      <c r="A832" s="278"/>
      <c r="B832" s="36"/>
      <c r="C832" s="36"/>
      <c r="D832" s="37"/>
      <c r="E832" s="36"/>
      <c r="F832" s="36"/>
      <c r="G832" s="37"/>
      <c r="H832" s="36"/>
      <c r="I832" s="36"/>
      <c r="J832" s="37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</row>
    <row r="833" spans="1:22" x14ac:dyDescent="0.3">
      <c r="A833" s="278"/>
      <c r="B833" s="36"/>
      <c r="C833" s="36"/>
      <c r="D833" s="37"/>
      <c r="E833" s="36"/>
      <c r="F833" s="36"/>
      <c r="G833" s="37"/>
      <c r="H833" s="36"/>
      <c r="I833" s="36"/>
      <c r="J833" s="37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</row>
    <row r="834" spans="1:22" x14ac:dyDescent="0.3">
      <c r="A834" s="278"/>
      <c r="B834" s="36"/>
      <c r="C834" s="36"/>
      <c r="D834" s="37"/>
      <c r="E834" s="36"/>
      <c r="F834" s="36"/>
      <c r="G834" s="37"/>
      <c r="H834" s="36"/>
      <c r="I834" s="36"/>
      <c r="J834" s="37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</row>
    <row r="835" spans="1:22" x14ac:dyDescent="0.3">
      <c r="A835" s="278"/>
      <c r="B835" s="36"/>
      <c r="C835" s="36"/>
      <c r="D835" s="37"/>
      <c r="E835" s="36"/>
      <c r="F835" s="36"/>
      <c r="G835" s="37"/>
      <c r="H835" s="36"/>
      <c r="I835" s="36"/>
      <c r="J835" s="37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</row>
    <row r="836" spans="1:22" x14ac:dyDescent="0.3">
      <c r="A836" s="278"/>
      <c r="B836" s="36"/>
      <c r="C836" s="36"/>
      <c r="D836" s="37"/>
      <c r="E836" s="36"/>
      <c r="F836" s="36"/>
      <c r="G836" s="37"/>
      <c r="H836" s="36"/>
      <c r="I836" s="36"/>
      <c r="J836" s="37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</row>
    <row r="837" spans="1:22" x14ac:dyDescent="0.3">
      <c r="A837" s="278"/>
      <c r="B837" s="36"/>
      <c r="C837" s="36"/>
      <c r="D837" s="37"/>
      <c r="E837" s="36"/>
      <c r="F837" s="36"/>
      <c r="G837" s="37"/>
      <c r="H837" s="36"/>
      <c r="I837" s="36"/>
      <c r="J837" s="37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</row>
    <row r="838" spans="1:22" x14ac:dyDescent="0.3">
      <c r="A838" s="278"/>
      <c r="B838" s="36"/>
      <c r="C838" s="36"/>
      <c r="D838" s="37"/>
      <c r="E838" s="36"/>
      <c r="F838" s="36"/>
      <c r="G838" s="37"/>
      <c r="H838" s="36"/>
      <c r="I838" s="36"/>
      <c r="J838" s="37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</row>
    <row r="839" spans="1:22" x14ac:dyDescent="0.3">
      <c r="A839" s="278"/>
      <c r="B839" s="36"/>
      <c r="C839" s="36"/>
      <c r="D839" s="37"/>
      <c r="E839" s="36"/>
      <c r="F839" s="36"/>
      <c r="G839" s="37"/>
      <c r="H839" s="36"/>
      <c r="I839" s="36"/>
      <c r="J839" s="37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</row>
    <row r="840" spans="1:22" x14ac:dyDescent="0.3">
      <c r="A840" s="278"/>
      <c r="B840" s="36"/>
      <c r="C840" s="36"/>
      <c r="D840" s="37"/>
      <c r="E840" s="36"/>
      <c r="F840" s="36"/>
      <c r="G840" s="37"/>
      <c r="H840" s="36"/>
      <c r="I840" s="36"/>
      <c r="J840" s="37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</row>
    <row r="841" spans="1:22" x14ac:dyDescent="0.3">
      <c r="A841" s="278"/>
      <c r="B841" s="36"/>
      <c r="C841" s="36"/>
      <c r="D841" s="37"/>
      <c r="E841" s="36"/>
      <c r="F841" s="36"/>
      <c r="G841" s="37"/>
      <c r="H841" s="36"/>
      <c r="I841" s="36"/>
      <c r="J841" s="37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</row>
    <row r="842" spans="1:22" x14ac:dyDescent="0.3">
      <c r="A842" s="278"/>
      <c r="B842" s="36"/>
      <c r="C842" s="36"/>
      <c r="D842" s="37"/>
      <c r="E842" s="36"/>
      <c r="F842" s="36"/>
      <c r="G842" s="37"/>
      <c r="H842" s="36"/>
      <c r="I842" s="36"/>
      <c r="J842" s="37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</row>
    <row r="843" spans="1:22" x14ac:dyDescent="0.3">
      <c r="A843" s="278"/>
      <c r="B843" s="36"/>
      <c r="C843" s="36"/>
      <c r="D843" s="37"/>
      <c r="E843" s="36"/>
      <c r="F843" s="36"/>
      <c r="G843" s="37"/>
      <c r="H843" s="36"/>
      <c r="I843" s="36"/>
      <c r="J843" s="37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</row>
    <row r="844" spans="1:22" x14ac:dyDescent="0.3">
      <c r="A844" s="278"/>
      <c r="B844" s="36"/>
      <c r="C844" s="36"/>
      <c r="D844" s="37"/>
      <c r="E844" s="36"/>
      <c r="F844" s="36"/>
      <c r="G844" s="37"/>
      <c r="H844" s="36"/>
      <c r="I844" s="36"/>
      <c r="J844" s="37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</row>
    <row r="845" spans="1:22" x14ac:dyDescent="0.3">
      <c r="A845" s="278"/>
      <c r="B845" s="36"/>
      <c r="C845" s="36"/>
      <c r="D845" s="37"/>
      <c r="E845" s="36"/>
      <c r="F845" s="36"/>
      <c r="G845" s="37"/>
      <c r="H845" s="36"/>
      <c r="I845" s="36"/>
      <c r="J845" s="37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</row>
    <row r="846" spans="1:22" x14ac:dyDescent="0.3">
      <c r="A846" s="278"/>
      <c r="B846" s="36"/>
      <c r="C846" s="36"/>
      <c r="D846" s="37"/>
      <c r="E846" s="36"/>
      <c r="F846" s="36"/>
      <c r="G846" s="37"/>
      <c r="H846" s="36"/>
      <c r="I846" s="36"/>
      <c r="J846" s="37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</row>
    <row r="847" spans="1:22" x14ac:dyDescent="0.3">
      <c r="A847" s="278"/>
      <c r="B847" s="36"/>
      <c r="C847" s="36"/>
      <c r="D847" s="37"/>
      <c r="E847" s="36"/>
      <c r="F847" s="36"/>
      <c r="G847" s="37"/>
      <c r="H847" s="36"/>
      <c r="I847" s="36"/>
      <c r="J847" s="37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</row>
    <row r="848" spans="1:22" x14ac:dyDescent="0.3">
      <c r="A848" s="278"/>
      <c r="B848" s="36"/>
      <c r="C848" s="36"/>
      <c r="D848" s="37"/>
      <c r="E848" s="36"/>
      <c r="F848" s="36"/>
      <c r="G848" s="37"/>
      <c r="H848" s="36"/>
      <c r="I848" s="36"/>
      <c r="J848" s="37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</row>
    <row r="849" spans="1:22" x14ac:dyDescent="0.3">
      <c r="A849" s="278"/>
      <c r="B849" s="36"/>
      <c r="C849" s="36"/>
      <c r="D849" s="37"/>
      <c r="E849" s="36"/>
      <c r="F849" s="36"/>
      <c r="G849" s="37"/>
      <c r="H849" s="36"/>
      <c r="I849" s="36"/>
      <c r="J849" s="37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</row>
    <row r="850" spans="1:22" x14ac:dyDescent="0.3">
      <c r="A850" s="278"/>
      <c r="B850" s="36"/>
      <c r="C850" s="36"/>
      <c r="D850" s="37"/>
      <c r="E850" s="36"/>
      <c r="F850" s="36"/>
      <c r="G850" s="37"/>
      <c r="H850" s="36"/>
      <c r="I850" s="36"/>
      <c r="J850" s="37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</row>
    <row r="851" spans="1:22" x14ac:dyDescent="0.3">
      <c r="A851" s="278"/>
      <c r="B851" s="36"/>
      <c r="C851" s="36"/>
      <c r="D851" s="37"/>
      <c r="E851" s="36"/>
      <c r="F851" s="36"/>
      <c r="G851" s="37"/>
      <c r="H851" s="36"/>
      <c r="I851" s="36"/>
      <c r="J851" s="37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</row>
    <row r="852" spans="1:22" x14ac:dyDescent="0.3">
      <c r="A852" s="278"/>
      <c r="B852" s="36"/>
      <c r="C852" s="36"/>
      <c r="D852" s="37"/>
      <c r="E852" s="36"/>
      <c r="F852" s="36"/>
      <c r="G852" s="37"/>
      <c r="H852" s="36"/>
      <c r="I852" s="36"/>
      <c r="J852" s="37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</row>
    <row r="853" spans="1:22" x14ac:dyDescent="0.3">
      <c r="A853" s="278"/>
      <c r="B853" s="36"/>
      <c r="C853" s="36"/>
      <c r="D853" s="37"/>
      <c r="E853" s="36"/>
      <c r="F853" s="36"/>
      <c r="G853" s="37"/>
      <c r="H853" s="36"/>
      <c r="I853" s="36"/>
      <c r="J853" s="37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</row>
    <row r="854" spans="1:22" x14ac:dyDescent="0.3">
      <c r="A854" s="278"/>
      <c r="B854" s="36"/>
      <c r="C854" s="36"/>
      <c r="D854" s="37"/>
      <c r="E854" s="36"/>
      <c r="F854" s="36"/>
      <c r="G854" s="37"/>
      <c r="H854" s="36"/>
      <c r="I854" s="36"/>
      <c r="J854" s="37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</row>
    <row r="855" spans="1:22" x14ac:dyDescent="0.3">
      <c r="A855" s="278"/>
      <c r="B855" s="36"/>
      <c r="C855" s="36"/>
      <c r="D855" s="37"/>
      <c r="E855" s="36"/>
      <c r="F855" s="36"/>
      <c r="G855" s="37"/>
      <c r="H855" s="36"/>
      <c r="I855" s="36"/>
      <c r="J855" s="37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</row>
    <row r="856" spans="1:22" x14ac:dyDescent="0.3">
      <c r="A856" s="278"/>
      <c r="B856" s="36"/>
      <c r="C856" s="36"/>
      <c r="D856" s="37"/>
      <c r="E856" s="36"/>
      <c r="F856" s="36"/>
      <c r="G856" s="37"/>
      <c r="H856" s="36"/>
      <c r="I856" s="36"/>
      <c r="J856" s="37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</row>
    <row r="857" spans="1:22" x14ac:dyDescent="0.3">
      <c r="A857" s="278"/>
      <c r="B857" s="36"/>
      <c r="C857" s="36"/>
      <c r="D857" s="37"/>
      <c r="E857" s="36"/>
      <c r="F857" s="36"/>
      <c r="G857" s="37"/>
      <c r="H857" s="36"/>
      <c r="I857" s="36"/>
      <c r="J857" s="37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</row>
    <row r="858" spans="1:22" x14ac:dyDescent="0.3">
      <c r="A858" s="278"/>
      <c r="B858" s="36"/>
      <c r="C858" s="36"/>
      <c r="D858" s="37"/>
      <c r="E858" s="36"/>
      <c r="F858" s="36"/>
      <c r="G858" s="37"/>
      <c r="H858" s="36"/>
      <c r="I858" s="36"/>
      <c r="J858" s="37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</row>
    <row r="859" spans="1:22" x14ac:dyDescent="0.3">
      <c r="A859" s="278"/>
      <c r="B859" s="36"/>
      <c r="C859" s="36"/>
      <c r="D859" s="37"/>
      <c r="E859" s="36"/>
      <c r="F859" s="36"/>
      <c r="G859" s="37"/>
      <c r="H859" s="36"/>
      <c r="I859" s="36"/>
      <c r="J859" s="37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</row>
    <row r="860" spans="1:22" x14ac:dyDescent="0.3">
      <c r="A860" s="278"/>
      <c r="B860" s="36"/>
      <c r="C860" s="36"/>
      <c r="D860" s="37"/>
      <c r="E860" s="36"/>
      <c r="F860" s="36"/>
      <c r="G860" s="37"/>
      <c r="H860" s="36"/>
      <c r="I860" s="36"/>
      <c r="J860" s="37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</row>
    <row r="861" spans="1:22" x14ac:dyDescent="0.3">
      <c r="A861" s="278"/>
      <c r="B861" s="36"/>
      <c r="C861" s="36"/>
      <c r="D861" s="37"/>
      <c r="E861" s="36"/>
      <c r="F861" s="36"/>
      <c r="G861" s="37"/>
      <c r="H861" s="36"/>
      <c r="I861" s="36"/>
      <c r="J861" s="37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</row>
    <row r="862" spans="1:22" x14ac:dyDescent="0.3">
      <c r="A862" s="278"/>
      <c r="B862" s="36"/>
      <c r="C862" s="36"/>
      <c r="D862" s="37"/>
      <c r="E862" s="36"/>
      <c r="F862" s="36"/>
      <c r="G862" s="37"/>
      <c r="H862" s="36"/>
      <c r="I862" s="36"/>
      <c r="J862" s="37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</row>
    <row r="863" spans="1:22" x14ac:dyDescent="0.3">
      <c r="A863" s="278"/>
      <c r="B863" s="36"/>
      <c r="C863" s="36"/>
      <c r="D863" s="37"/>
      <c r="E863" s="36"/>
      <c r="F863" s="36"/>
      <c r="G863" s="37"/>
      <c r="H863" s="36"/>
      <c r="I863" s="36"/>
      <c r="J863" s="37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</row>
    <row r="864" spans="1:22" x14ac:dyDescent="0.3">
      <c r="A864" s="278"/>
      <c r="B864" s="36"/>
      <c r="C864" s="36"/>
      <c r="D864" s="37"/>
      <c r="E864" s="36"/>
      <c r="F864" s="36"/>
      <c r="G864" s="37"/>
      <c r="H864" s="36"/>
      <c r="I864" s="36"/>
      <c r="J864" s="37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</row>
    <row r="865" spans="1:22" x14ac:dyDescent="0.3">
      <c r="A865" s="278"/>
      <c r="B865" s="36"/>
      <c r="C865" s="36"/>
      <c r="D865" s="37"/>
      <c r="E865" s="36"/>
      <c r="F865" s="36"/>
      <c r="G865" s="37"/>
      <c r="H865" s="36"/>
      <c r="I865" s="36"/>
      <c r="J865" s="37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</row>
    <row r="866" spans="1:22" x14ac:dyDescent="0.3">
      <c r="A866" s="278"/>
      <c r="B866" s="36"/>
      <c r="C866" s="36"/>
      <c r="D866" s="37"/>
      <c r="E866" s="36"/>
      <c r="F866" s="36"/>
      <c r="G866" s="37"/>
      <c r="H866" s="36"/>
      <c r="I866" s="36"/>
      <c r="J866" s="37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</row>
    <row r="867" spans="1:22" x14ac:dyDescent="0.3">
      <c r="A867" s="278"/>
      <c r="B867" s="36"/>
      <c r="C867" s="36"/>
      <c r="D867" s="37"/>
      <c r="E867" s="36"/>
      <c r="F867" s="36"/>
      <c r="G867" s="37"/>
      <c r="H867" s="36"/>
      <c r="I867" s="36"/>
      <c r="J867" s="37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</row>
    <row r="868" spans="1:22" x14ac:dyDescent="0.3">
      <c r="A868" s="278"/>
      <c r="B868" s="36"/>
      <c r="C868" s="36"/>
      <c r="D868" s="37"/>
      <c r="E868" s="36"/>
      <c r="F868" s="36"/>
      <c r="G868" s="37"/>
      <c r="H868" s="36"/>
      <c r="I868" s="36"/>
      <c r="J868" s="37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</row>
    <row r="869" spans="1:22" x14ac:dyDescent="0.3">
      <c r="A869" s="278"/>
      <c r="B869" s="36"/>
      <c r="C869" s="36"/>
      <c r="D869" s="37"/>
      <c r="E869" s="36"/>
      <c r="F869" s="36"/>
      <c r="G869" s="37"/>
      <c r="H869" s="36"/>
      <c r="I869" s="36"/>
      <c r="J869" s="37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</row>
    <row r="870" spans="1:22" x14ac:dyDescent="0.3">
      <c r="A870" s="278"/>
      <c r="B870" s="36"/>
      <c r="C870" s="36"/>
      <c r="D870" s="37"/>
      <c r="E870" s="36"/>
      <c r="F870" s="36"/>
      <c r="G870" s="37"/>
      <c r="H870" s="36"/>
      <c r="I870" s="36"/>
      <c r="J870" s="37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</row>
    <row r="871" spans="1:22" x14ac:dyDescent="0.3">
      <c r="A871" s="278"/>
      <c r="B871" s="36"/>
      <c r="C871" s="36"/>
      <c r="D871" s="37"/>
      <c r="E871" s="36"/>
      <c r="F871" s="36"/>
      <c r="G871" s="37"/>
      <c r="H871" s="36"/>
      <c r="I871" s="36"/>
      <c r="J871" s="37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</row>
    <row r="872" spans="1:22" x14ac:dyDescent="0.3">
      <c r="A872" s="278"/>
      <c r="B872" s="36"/>
      <c r="C872" s="36"/>
      <c r="D872" s="37"/>
      <c r="E872" s="36"/>
      <c r="F872" s="36"/>
      <c r="G872" s="37"/>
      <c r="H872" s="36"/>
      <c r="I872" s="36"/>
      <c r="J872" s="37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</row>
    <row r="873" spans="1:22" x14ac:dyDescent="0.3">
      <c r="A873" s="278"/>
      <c r="B873" s="36"/>
      <c r="C873" s="36"/>
      <c r="D873" s="37"/>
      <c r="E873" s="36"/>
      <c r="F873" s="36"/>
      <c r="G873" s="37"/>
      <c r="H873" s="36"/>
      <c r="I873" s="36"/>
      <c r="J873" s="37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</row>
    <row r="874" spans="1:22" x14ac:dyDescent="0.3">
      <c r="A874" s="278"/>
      <c r="B874" s="36"/>
      <c r="C874" s="36"/>
      <c r="D874" s="37"/>
      <c r="E874" s="36"/>
      <c r="F874" s="36"/>
      <c r="G874" s="37"/>
      <c r="H874" s="36"/>
      <c r="I874" s="36"/>
      <c r="J874" s="37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</row>
    <row r="875" spans="1:22" x14ac:dyDescent="0.3">
      <c r="A875" s="278"/>
      <c r="B875" s="36"/>
      <c r="C875" s="36"/>
      <c r="D875" s="37"/>
      <c r="E875" s="36"/>
      <c r="F875" s="36"/>
      <c r="G875" s="37"/>
      <c r="H875" s="36"/>
      <c r="I875" s="36"/>
      <c r="J875" s="37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</row>
    <row r="876" spans="1:22" x14ac:dyDescent="0.3">
      <c r="A876" s="278"/>
      <c r="B876" s="36"/>
      <c r="C876" s="36"/>
      <c r="D876" s="37"/>
      <c r="E876" s="36"/>
      <c r="F876" s="36"/>
      <c r="G876" s="37"/>
      <c r="H876" s="36"/>
      <c r="I876" s="36"/>
      <c r="J876" s="37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</row>
    <row r="877" spans="1:22" x14ac:dyDescent="0.3">
      <c r="A877" s="278"/>
      <c r="B877" s="36"/>
      <c r="C877" s="36"/>
      <c r="D877" s="37"/>
      <c r="E877" s="36"/>
      <c r="F877" s="36"/>
      <c r="G877" s="37"/>
      <c r="H877" s="36"/>
      <c r="I877" s="36"/>
      <c r="J877" s="37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</row>
    <row r="878" spans="1:22" x14ac:dyDescent="0.3">
      <c r="A878" s="278"/>
      <c r="B878" s="36"/>
      <c r="C878" s="36"/>
      <c r="D878" s="37"/>
      <c r="E878" s="36"/>
      <c r="F878" s="36"/>
      <c r="G878" s="37"/>
      <c r="H878" s="36"/>
      <c r="I878" s="36"/>
      <c r="J878" s="37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</row>
    <row r="879" spans="1:22" x14ac:dyDescent="0.3">
      <c r="A879" s="278"/>
      <c r="B879" s="36"/>
      <c r="C879" s="36"/>
      <c r="D879" s="37"/>
      <c r="E879" s="36"/>
      <c r="F879" s="36"/>
      <c r="G879" s="37"/>
      <c r="H879" s="36"/>
      <c r="I879" s="36"/>
      <c r="J879" s="37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</row>
    <row r="880" spans="1:22" x14ac:dyDescent="0.3">
      <c r="A880" s="278"/>
      <c r="B880" s="36"/>
      <c r="C880" s="36"/>
      <c r="D880" s="37"/>
      <c r="E880" s="36"/>
      <c r="F880" s="36"/>
      <c r="G880" s="37"/>
      <c r="H880" s="36"/>
      <c r="I880" s="36"/>
      <c r="J880" s="37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</row>
    <row r="881" spans="1:22" x14ac:dyDescent="0.3">
      <c r="A881" s="278"/>
      <c r="B881" s="36"/>
      <c r="C881" s="36"/>
      <c r="D881" s="37"/>
      <c r="E881" s="36"/>
      <c r="F881" s="36"/>
      <c r="G881" s="37"/>
      <c r="H881" s="36"/>
      <c r="I881" s="36"/>
      <c r="J881" s="37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</row>
    <row r="882" spans="1:22" x14ac:dyDescent="0.3">
      <c r="A882" s="278"/>
      <c r="B882" s="36"/>
      <c r="C882" s="36"/>
      <c r="D882" s="37"/>
      <c r="E882" s="36"/>
      <c r="F882" s="36"/>
      <c r="G882" s="37"/>
      <c r="H882" s="36"/>
      <c r="I882" s="36"/>
      <c r="J882" s="37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</row>
    <row r="883" spans="1:22" x14ac:dyDescent="0.3">
      <c r="A883" s="278"/>
      <c r="B883" s="36"/>
      <c r="C883" s="36"/>
      <c r="D883" s="37"/>
      <c r="E883" s="36"/>
      <c r="F883" s="36"/>
      <c r="G883" s="37"/>
      <c r="H883" s="36"/>
      <c r="I883" s="36"/>
      <c r="J883" s="37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</row>
    <row r="884" spans="1:22" x14ac:dyDescent="0.3">
      <c r="A884" s="278"/>
      <c r="B884" s="36"/>
      <c r="C884" s="36"/>
      <c r="D884" s="37"/>
      <c r="E884" s="36"/>
      <c r="F884" s="36"/>
      <c r="G884" s="37"/>
      <c r="H884" s="36"/>
      <c r="I884" s="36"/>
      <c r="J884" s="37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</row>
    <row r="885" spans="1:22" x14ac:dyDescent="0.3">
      <c r="A885" s="278"/>
      <c r="B885" s="36"/>
      <c r="C885" s="36"/>
      <c r="D885" s="37"/>
      <c r="E885" s="36"/>
      <c r="F885" s="36"/>
      <c r="G885" s="37"/>
      <c r="H885" s="36"/>
      <c r="I885" s="36"/>
      <c r="J885" s="37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</row>
    <row r="886" spans="1:22" x14ac:dyDescent="0.3">
      <c r="A886" s="278"/>
      <c r="B886" s="36"/>
      <c r="C886" s="36"/>
      <c r="D886" s="37"/>
      <c r="E886" s="36"/>
      <c r="F886" s="36"/>
      <c r="G886" s="37"/>
      <c r="H886" s="36"/>
      <c r="I886" s="36"/>
      <c r="J886" s="37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</row>
    <row r="887" spans="1:22" x14ac:dyDescent="0.3">
      <c r="A887" s="278"/>
      <c r="B887" s="36"/>
      <c r="C887" s="36"/>
      <c r="D887" s="37"/>
      <c r="E887" s="36"/>
      <c r="F887" s="36"/>
      <c r="G887" s="37"/>
      <c r="H887" s="36"/>
      <c r="I887" s="36"/>
      <c r="J887" s="37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</row>
    <row r="888" spans="1:22" x14ac:dyDescent="0.3">
      <c r="A888" s="278"/>
      <c r="B888" s="36"/>
      <c r="C888" s="36"/>
      <c r="D888" s="37"/>
      <c r="E888" s="36"/>
      <c r="F888" s="36"/>
      <c r="G888" s="37"/>
      <c r="H888" s="36"/>
      <c r="I888" s="36"/>
      <c r="J888" s="37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</row>
    <row r="889" spans="1:22" x14ac:dyDescent="0.3">
      <c r="A889" s="278"/>
      <c r="B889" s="36"/>
      <c r="C889" s="36"/>
      <c r="D889" s="37"/>
      <c r="E889" s="36"/>
      <c r="F889" s="36"/>
      <c r="G889" s="37"/>
      <c r="H889" s="36"/>
      <c r="I889" s="36"/>
      <c r="J889" s="37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</row>
    <row r="890" spans="1:22" x14ac:dyDescent="0.3">
      <c r="A890" s="278"/>
      <c r="B890" s="36"/>
      <c r="C890" s="36"/>
      <c r="D890" s="37"/>
      <c r="E890" s="36"/>
      <c r="F890" s="36"/>
      <c r="G890" s="37"/>
      <c r="H890" s="36"/>
      <c r="I890" s="36"/>
      <c r="J890" s="37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</row>
    <row r="891" spans="1:22" x14ac:dyDescent="0.3">
      <c r="A891" s="278"/>
      <c r="B891" s="36"/>
      <c r="C891" s="36"/>
      <c r="D891" s="37"/>
      <c r="E891" s="36"/>
      <c r="F891" s="36"/>
      <c r="G891" s="37"/>
      <c r="H891" s="36"/>
      <c r="I891" s="36"/>
      <c r="J891" s="37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</row>
    <row r="892" spans="1:22" x14ac:dyDescent="0.3">
      <c r="A892" s="278"/>
      <c r="B892" s="36"/>
      <c r="C892" s="36"/>
      <c r="D892" s="37"/>
      <c r="E892" s="36"/>
      <c r="F892" s="36"/>
      <c r="G892" s="37"/>
      <c r="H892" s="36"/>
      <c r="I892" s="36"/>
      <c r="J892" s="37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</row>
    <row r="893" spans="1:22" x14ac:dyDescent="0.3">
      <c r="A893" s="278"/>
      <c r="B893" s="36"/>
      <c r="C893" s="36"/>
      <c r="D893" s="37"/>
      <c r="E893" s="36"/>
      <c r="F893" s="36"/>
      <c r="G893" s="37"/>
      <c r="H893" s="36"/>
      <c r="I893" s="36"/>
      <c r="J893" s="37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</row>
    <row r="894" spans="1:22" x14ac:dyDescent="0.3">
      <c r="A894" s="278"/>
      <c r="B894" s="36"/>
      <c r="C894" s="36"/>
      <c r="D894" s="37"/>
      <c r="E894" s="36"/>
      <c r="F894" s="36"/>
      <c r="G894" s="37"/>
      <c r="H894" s="36"/>
      <c r="I894" s="36"/>
      <c r="J894" s="37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</row>
    <row r="895" spans="1:22" x14ac:dyDescent="0.3">
      <c r="A895" s="278"/>
      <c r="B895" s="36"/>
      <c r="C895" s="36"/>
      <c r="D895" s="37"/>
      <c r="E895" s="36"/>
      <c r="F895" s="36"/>
      <c r="G895" s="37"/>
      <c r="H895" s="36"/>
      <c r="I895" s="36"/>
      <c r="J895" s="37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</row>
    <row r="896" spans="1:22" x14ac:dyDescent="0.3">
      <c r="A896" s="278"/>
      <c r="B896" s="36"/>
      <c r="C896" s="36"/>
      <c r="D896" s="37"/>
      <c r="E896" s="36"/>
      <c r="F896" s="36"/>
      <c r="G896" s="37"/>
      <c r="H896" s="36"/>
      <c r="I896" s="36"/>
      <c r="J896" s="37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</row>
    <row r="897" spans="1:22" x14ac:dyDescent="0.3">
      <c r="A897" s="278"/>
      <c r="B897" s="36"/>
      <c r="C897" s="36"/>
      <c r="D897" s="37"/>
      <c r="E897" s="36"/>
      <c r="F897" s="36"/>
      <c r="G897" s="37"/>
      <c r="H897" s="36"/>
      <c r="I897" s="36"/>
      <c r="J897" s="37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</row>
    <row r="898" spans="1:22" x14ac:dyDescent="0.3">
      <c r="A898" s="278"/>
      <c r="B898" s="36"/>
      <c r="C898" s="36"/>
      <c r="D898" s="37"/>
      <c r="E898" s="36"/>
      <c r="F898" s="36"/>
      <c r="G898" s="37"/>
      <c r="H898" s="36"/>
      <c r="I898" s="36"/>
      <c r="J898" s="37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</row>
    <row r="899" spans="1:22" x14ac:dyDescent="0.3">
      <c r="A899" s="278"/>
      <c r="B899" s="36"/>
      <c r="C899" s="36"/>
      <c r="D899" s="37"/>
      <c r="E899" s="36"/>
      <c r="F899" s="36"/>
      <c r="G899" s="37"/>
      <c r="H899" s="36"/>
      <c r="I899" s="36"/>
      <c r="J899" s="37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</row>
    <row r="900" spans="1:22" x14ac:dyDescent="0.3">
      <c r="A900" s="278"/>
      <c r="B900" s="36"/>
      <c r="C900" s="36"/>
      <c r="D900" s="37"/>
      <c r="E900" s="36"/>
      <c r="F900" s="36"/>
      <c r="G900" s="37"/>
      <c r="H900" s="36"/>
      <c r="I900" s="36"/>
      <c r="J900" s="37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</row>
    <row r="901" spans="1:22" x14ac:dyDescent="0.3">
      <c r="A901" s="278"/>
      <c r="B901" s="36"/>
      <c r="C901" s="36"/>
      <c r="D901" s="37"/>
      <c r="E901" s="36"/>
      <c r="F901" s="36"/>
      <c r="G901" s="37"/>
      <c r="H901" s="36"/>
      <c r="I901" s="36"/>
      <c r="J901" s="37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</row>
    <row r="902" spans="1:22" x14ac:dyDescent="0.3">
      <c r="A902" s="278"/>
      <c r="B902" s="36"/>
      <c r="C902" s="36"/>
      <c r="D902" s="37"/>
      <c r="E902" s="36"/>
      <c r="F902" s="36"/>
      <c r="G902" s="37"/>
      <c r="H902" s="36"/>
      <c r="I902" s="36"/>
      <c r="J902" s="37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</row>
    <row r="903" spans="1:22" x14ac:dyDescent="0.3">
      <c r="A903" s="278"/>
      <c r="B903" s="36"/>
      <c r="C903" s="36"/>
      <c r="D903" s="37"/>
      <c r="E903" s="36"/>
      <c r="F903" s="36"/>
      <c r="G903" s="37"/>
      <c r="H903" s="36"/>
      <c r="I903" s="36"/>
      <c r="J903" s="37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</row>
    <row r="904" spans="1:22" x14ac:dyDescent="0.3">
      <c r="A904" s="278"/>
      <c r="B904" s="36"/>
      <c r="C904" s="36"/>
      <c r="D904" s="37"/>
      <c r="E904" s="36"/>
      <c r="F904" s="36"/>
      <c r="G904" s="37"/>
      <c r="H904" s="36"/>
      <c r="I904" s="36"/>
      <c r="J904" s="37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</row>
    <row r="905" spans="1:22" x14ac:dyDescent="0.3">
      <c r="A905" s="278"/>
      <c r="B905" s="36"/>
      <c r="C905" s="36"/>
      <c r="D905" s="37"/>
      <c r="E905" s="36"/>
      <c r="F905" s="36"/>
      <c r="G905" s="37"/>
      <c r="H905" s="36"/>
      <c r="I905" s="36"/>
      <c r="J905" s="37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</row>
    <row r="906" spans="1:22" x14ac:dyDescent="0.3">
      <c r="A906" s="278"/>
      <c r="B906" s="36"/>
      <c r="C906" s="36"/>
      <c r="D906" s="37"/>
      <c r="E906" s="36"/>
      <c r="F906" s="36"/>
      <c r="G906" s="37"/>
      <c r="H906" s="36"/>
      <c r="I906" s="36"/>
      <c r="J906" s="37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</row>
    <row r="907" spans="1:22" x14ac:dyDescent="0.3">
      <c r="A907" s="278"/>
      <c r="B907" s="36"/>
      <c r="C907" s="36"/>
      <c r="D907" s="37"/>
      <c r="E907" s="36"/>
      <c r="F907" s="36"/>
      <c r="G907" s="37"/>
      <c r="H907" s="36"/>
      <c r="I907" s="36"/>
      <c r="J907" s="37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</row>
    <row r="908" spans="1:22" x14ac:dyDescent="0.3">
      <c r="A908" s="278"/>
      <c r="B908" s="36"/>
      <c r="C908" s="36"/>
      <c r="D908" s="37"/>
      <c r="E908" s="36"/>
      <c r="F908" s="36"/>
      <c r="G908" s="37"/>
      <c r="H908" s="36"/>
      <c r="I908" s="36"/>
      <c r="J908" s="37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</row>
    <row r="909" spans="1:22" x14ac:dyDescent="0.3">
      <c r="A909" s="278"/>
      <c r="B909" s="36"/>
      <c r="C909" s="36"/>
      <c r="D909" s="37"/>
      <c r="E909" s="36"/>
      <c r="F909" s="36"/>
      <c r="G909" s="37"/>
      <c r="H909" s="36"/>
      <c r="I909" s="36"/>
      <c r="J909" s="37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</row>
    <row r="910" spans="1:22" x14ac:dyDescent="0.3">
      <c r="A910" s="278"/>
      <c r="B910" s="36"/>
      <c r="C910" s="36"/>
      <c r="D910" s="37"/>
      <c r="E910" s="36"/>
      <c r="F910" s="36"/>
      <c r="G910" s="37"/>
      <c r="H910" s="36"/>
      <c r="I910" s="36"/>
      <c r="J910" s="37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</row>
    <row r="911" spans="1:22" x14ac:dyDescent="0.3">
      <c r="A911" s="278"/>
      <c r="B911" s="36"/>
      <c r="C911" s="36"/>
      <c r="D911" s="37"/>
      <c r="E911" s="36"/>
      <c r="F911" s="36"/>
      <c r="G911" s="37"/>
      <c r="H911" s="36"/>
      <c r="I911" s="36"/>
      <c r="J911" s="37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</row>
    <row r="912" spans="1:22" x14ac:dyDescent="0.3">
      <c r="A912" s="278"/>
      <c r="B912" s="36"/>
      <c r="C912" s="36"/>
      <c r="D912" s="37"/>
      <c r="E912" s="36"/>
      <c r="F912" s="36"/>
      <c r="G912" s="37"/>
      <c r="H912" s="36"/>
      <c r="I912" s="36"/>
      <c r="J912" s="37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</row>
    <row r="913" spans="1:22" x14ac:dyDescent="0.3">
      <c r="A913" s="278"/>
      <c r="B913" s="36"/>
      <c r="C913" s="36"/>
      <c r="D913" s="37"/>
      <c r="E913" s="36"/>
      <c r="F913" s="36"/>
      <c r="G913" s="37"/>
      <c r="H913" s="36"/>
      <c r="I913" s="36"/>
      <c r="J913" s="37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</row>
    <row r="914" spans="1:22" x14ac:dyDescent="0.3">
      <c r="A914" s="278"/>
      <c r="B914" s="36"/>
      <c r="C914" s="36"/>
      <c r="D914" s="37"/>
      <c r="E914" s="36"/>
      <c r="F914" s="36"/>
      <c r="G914" s="37"/>
      <c r="H914" s="36"/>
      <c r="I914" s="36"/>
      <c r="J914" s="37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</row>
    <row r="915" spans="1:22" x14ac:dyDescent="0.3">
      <c r="A915" s="278"/>
      <c r="B915" s="36"/>
      <c r="C915" s="36"/>
      <c r="D915" s="37"/>
      <c r="E915" s="36"/>
      <c r="F915" s="36"/>
      <c r="G915" s="37"/>
      <c r="H915" s="36"/>
      <c r="I915" s="36"/>
      <c r="J915" s="37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</row>
    <row r="916" spans="1:22" x14ac:dyDescent="0.3">
      <c r="A916" s="278"/>
      <c r="B916" s="36"/>
      <c r="C916" s="36"/>
      <c r="D916" s="37"/>
      <c r="E916" s="36"/>
      <c r="F916" s="36"/>
      <c r="G916" s="37"/>
      <c r="H916" s="36"/>
      <c r="I916" s="36"/>
      <c r="J916" s="37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</row>
    <row r="917" spans="1:22" x14ac:dyDescent="0.3">
      <c r="A917" s="278"/>
      <c r="B917" s="36"/>
      <c r="C917" s="36"/>
      <c r="D917" s="37"/>
      <c r="E917" s="36"/>
      <c r="F917" s="36"/>
      <c r="G917" s="37"/>
      <c r="H917" s="36"/>
      <c r="I917" s="36"/>
      <c r="J917" s="37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</row>
    <row r="918" spans="1:22" x14ac:dyDescent="0.3">
      <c r="A918" s="278"/>
      <c r="B918" s="36"/>
      <c r="C918" s="36"/>
      <c r="D918" s="37"/>
      <c r="E918" s="36"/>
      <c r="F918" s="36"/>
      <c r="G918" s="37"/>
      <c r="H918" s="36"/>
      <c r="I918" s="36"/>
      <c r="J918" s="37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</row>
    <row r="919" spans="1:22" x14ac:dyDescent="0.3">
      <c r="A919" s="278"/>
      <c r="B919" s="36"/>
      <c r="C919" s="36"/>
      <c r="D919" s="37"/>
      <c r="E919" s="36"/>
      <c r="F919" s="36"/>
      <c r="G919" s="37"/>
      <c r="H919" s="36"/>
      <c r="I919" s="36"/>
      <c r="J919" s="37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</row>
    <row r="920" spans="1:22" x14ac:dyDescent="0.3">
      <c r="A920" s="278"/>
      <c r="B920" s="36"/>
      <c r="C920" s="36"/>
      <c r="D920" s="37"/>
      <c r="E920" s="36"/>
      <c r="F920" s="36"/>
      <c r="G920" s="37"/>
      <c r="H920" s="36"/>
      <c r="I920" s="36"/>
      <c r="J920" s="37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</row>
    <row r="921" spans="1:22" x14ac:dyDescent="0.3">
      <c r="A921" s="278"/>
      <c r="B921" s="36"/>
      <c r="C921" s="36"/>
      <c r="D921" s="37"/>
      <c r="E921" s="36"/>
      <c r="F921" s="36"/>
      <c r="G921" s="37"/>
      <c r="H921" s="36"/>
      <c r="I921" s="36"/>
      <c r="J921" s="37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</row>
    <row r="922" spans="1:22" x14ac:dyDescent="0.3">
      <c r="A922" s="278"/>
      <c r="B922" s="36"/>
      <c r="C922" s="36"/>
      <c r="D922" s="37"/>
      <c r="E922" s="36"/>
      <c r="F922" s="36"/>
      <c r="G922" s="37"/>
      <c r="H922" s="36"/>
      <c r="I922" s="36"/>
      <c r="J922" s="37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</row>
    <row r="923" spans="1:22" x14ac:dyDescent="0.3">
      <c r="A923" s="278"/>
      <c r="B923" s="36"/>
      <c r="C923" s="36"/>
      <c r="D923" s="37"/>
      <c r="E923" s="36"/>
      <c r="F923" s="36"/>
      <c r="G923" s="37"/>
      <c r="H923" s="36"/>
      <c r="I923" s="36"/>
      <c r="J923" s="37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</row>
    <row r="924" spans="1:22" x14ac:dyDescent="0.3">
      <c r="A924" s="278"/>
      <c r="B924" s="36"/>
      <c r="C924" s="36"/>
      <c r="D924" s="37"/>
      <c r="E924" s="36"/>
      <c r="F924" s="36"/>
      <c r="G924" s="37"/>
      <c r="H924" s="36"/>
      <c r="I924" s="36"/>
      <c r="J924" s="37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</row>
    <row r="925" spans="1:22" x14ac:dyDescent="0.3">
      <c r="A925" s="278"/>
      <c r="B925" s="36"/>
      <c r="C925" s="36"/>
      <c r="D925" s="37"/>
      <c r="E925" s="36"/>
      <c r="F925" s="36"/>
      <c r="G925" s="37"/>
      <c r="H925" s="36"/>
      <c r="I925" s="36"/>
      <c r="J925" s="37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</row>
    <row r="926" spans="1:22" x14ac:dyDescent="0.3">
      <c r="A926" s="278"/>
      <c r="B926" s="36"/>
      <c r="C926" s="36"/>
      <c r="D926" s="37"/>
      <c r="E926" s="36"/>
      <c r="F926" s="36"/>
      <c r="G926" s="37"/>
      <c r="H926" s="36"/>
      <c r="I926" s="36"/>
      <c r="J926" s="37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</row>
    <row r="927" spans="1:22" x14ac:dyDescent="0.3">
      <c r="A927" s="278"/>
      <c r="B927" s="36"/>
      <c r="C927" s="36"/>
      <c r="D927" s="37"/>
      <c r="E927" s="36"/>
      <c r="F927" s="36"/>
      <c r="G927" s="37"/>
      <c r="H927" s="36"/>
      <c r="I927" s="36"/>
      <c r="J927" s="37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</row>
    <row r="928" spans="1:22" x14ac:dyDescent="0.3">
      <c r="A928" s="278"/>
      <c r="B928" s="36"/>
      <c r="C928" s="36"/>
      <c r="D928" s="37"/>
      <c r="E928" s="36"/>
      <c r="F928" s="36"/>
      <c r="G928" s="37"/>
      <c r="H928" s="36"/>
      <c r="I928" s="36"/>
      <c r="J928" s="37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</row>
    <row r="929" spans="1:22" x14ac:dyDescent="0.3">
      <c r="A929" s="278"/>
      <c r="B929" s="36"/>
      <c r="C929" s="36"/>
      <c r="D929" s="37"/>
      <c r="E929" s="36"/>
      <c r="F929" s="36"/>
      <c r="G929" s="37"/>
      <c r="H929" s="36"/>
      <c r="I929" s="36"/>
      <c r="J929" s="37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</row>
    <row r="930" spans="1:22" x14ac:dyDescent="0.3">
      <c r="A930" s="278"/>
      <c r="B930" s="36"/>
      <c r="C930" s="36"/>
      <c r="D930" s="37"/>
      <c r="E930" s="36"/>
      <c r="F930" s="36"/>
      <c r="G930" s="37"/>
      <c r="H930" s="36"/>
      <c r="I930" s="36"/>
      <c r="J930" s="37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</row>
    <row r="931" spans="1:22" x14ac:dyDescent="0.3">
      <c r="A931" s="278"/>
      <c r="B931" s="36"/>
      <c r="C931" s="36"/>
      <c r="D931" s="37"/>
      <c r="E931" s="36"/>
      <c r="F931" s="36"/>
      <c r="G931" s="37"/>
      <c r="H931" s="36"/>
      <c r="I931" s="36"/>
      <c r="J931" s="37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</row>
    <row r="932" spans="1:22" x14ac:dyDescent="0.3">
      <c r="A932" s="278"/>
      <c r="B932" s="36"/>
      <c r="C932" s="36"/>
      <c r="D932" s="37"/>
      <c r="E932" s="36"/>
      <c r="F932" s="36"/>
      <c r="G932" s="37"/>
      <c r="H932" s="36"/>
      <c r="I932" s="36"/>
      <c r="J932" s="37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</row>
    <row r="933" spans="1:22" x14ac:dyDescent="0.3">
      <c r="A933" s="278"/>
      <c r="B933" s="36"/>
      <c r="C933" s="36"/>
      <c r="D933" s="37"/>
      <c r="E933" s="36"/>
      <c r="F933" s="36"/>
      <c r="G933" s="37"/>
      <c r="H933" s="36"/>
      <c r="I933" s="36"/>
      <c r="J933" s="37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</row>
    <row r="934" spans="1:22" x14ac:dyDescent="0.3">
      <c r="A934" s="278"/>
      <c r="B934" s="36"/>
      <c r="C934" s="36"/>
      <c r="D934" s="37"/>
      <c r="E934" s="36"/>
      <c r="F934" s="36"/>
      <c r="G934" s="37"/>
      <c r="H934" s="36"/>
      <c r="I934" s="36"/>
      <c r="J934" s="37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</row>
    <row r="935" spans="1:22" x14ac:dyDescent="0.3">
      <c r="A935" s="278"/>
      <c r="B935" s="36"/>
      <c r="C935" s="36"/>
      <c r="D935" s="37"/>
      <c r="E935" s="36"/>
      <c r="F935" s="36"/>
      <c r="G935" s="37"/>
      <c r="H935" s="36"/>
      <c r="I935" s="36"/>
      <c r="J935" s="37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</row>
    <row r="936" spans="1:22" x14ac:dyDescent="0.3">
      <c r="A936" s="278"/>
      <c r="B936" s="36"/>
      <c r="C936" s="36"/>
      <c r="D936" s="37"/>
      <c r="E936" s="36"/>
      <c r="F936" s="36"/>
      <c r="G936" s="37"/>
      <c r="H936" s="36"/>
      <c r="I936" s="36"/>
      <c r="J936" s="37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</row>
    <row r="937" spans="1:22" x14ac:dyDescent="0.3">
      <c r="A937" s="278"/>
      <c r="B937" s="36"/>
      <c r="C937" s="36"/>
      <c r="D937" s="37"/>
      <c r="E937" s="36"/>
      <c r="F937" s="36"/>
      <c r="G937" s="37"/>
      <c r="H937" s="36"/>
      <c r="I937" s="36"/>
      <c r="J937" s="37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</row>
    <row r="938" spans="1:22" x14ac:dyDescent="0.3">
      <c r="A938" s="278"/>
      <c r="B938" s="36"/>
      <c r="C938" s="36"/>
      <c r="D938" s="37"/>
      <c r="E938" s="36"/>
      <c r="F938" s="36"/>
      <c r="G938" s="37"/>
      <c r="H938" s="36"/>
      <c r="I938" s="36"/>
      <c r="J938" s="37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</row>
    <row r="939" spans="1:22" x14ac:dyDescent="0.3">
      <c r="A939" s="278"/>
      <c r="B939" s="36"/>
      <c r="C939" s="36"/>
      <c r="D939" s="37"/>
      <c r="E939" s="36"/>
      <c r="F939" s="36"/>
      <c r="G939" s="37"/>
      <c r="H939" s="36"/>
      <c r="I939" s="36"/>
      <c r="J939" s="37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</row>
    <row r="940" spans="1:22" x14ac:dyDescent="0.3">
      <c r="A940" s="278"/>
      <c r="B940" s="36"/>
      <c r="C940" s="36"/>
      <c r="D940" s="37"/>
      <c r="E940" s="36"/>
      <c r="F940" s="36"/>
      <c r="G940" s="37"/>
      <c r="H940" s="36"/>
      <c r="I940" s="36"/>
      <c r="J940" s="37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</row>
    <row r="941" spans="1:22" x14ac:dyDescent="0.3">
      <c r="A941" s="278"/>
      <c r="B941" s="36"/>
      <c r="C941" s="36"/>
      <c r="D941" s="37"/>
      <c r="E941" s="36"/>
      <c r="F941" s="36"/>
      <c r="G941" s="37"/>
      <c r="H941" s="36"/>
      <c r="I941" s="36"/>
      <c r="J941" s="37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</row>
    <row r="942" spans="1:22" x14ac:dyDescent="0.3">
      <c r="A942" s="278"/>
      <c r="B942" s="36"/>
      <c r="C942" s="36"/>
      <c r="D942" s="37"/>
      <c r="E942" s="36"/>
      <c r="F942" s="36"/>
      <c r="G942" s="37"/>
      <c r="H942" s="36"/>
      <c r="I942" s="36"/>
      <c r="J942" s="37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</row>
    <row r="943" spans="1:22" x14ac:dyDescent="0.3">
      <c r="A943" s="278"/>
      <c r="B943" s="36"/>
      <c r="C943" s="36"/>
      <c r="D943" s="37"/>
      <c r="E943" s="36"/>
      <c r="F943" s="36"/>
      <c r="G943" s="37"/>
      <c r="H943" s="36"/>
      <c r="I943" s="36"/>
      <c r="J943" s="37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</row>
    <row r="944" spans="1:22" x14ac:dyDescent="0.3">
      <c r="A944" s="278"/>
      <c r="B944" s="36"/>
      <c r="C944" s="36"/>
      <c r="D944" s="37"/>
      <c r="E944" s="36"/>
      <c r="F944" s="36"/>
      <c r="G944" s="37"/>
      <c r="H944" s="36"/>
      <c r="I944" s="36"/>
      <c r="J944" s="37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</row>
    <row r="945" spans="1:22" x14ac:dyDescent="0.3">
      <c r="A945" s="278"/>
      <c r="B945" s="36"/>
      <c r="C945" s="36"/>
      <c r="D945" s="37"/>
      <c r="E945" s="36"/>
      <c r="F945" s="36"/>
      <c r="G945" s="37"/>
      <c r="H945" s="36"/>
      <c r="I945" s="36"/>
      <c r="J945" s="37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</row>
    <row r="946" spans="1:22" x14ac:dyDescent="0.3">
      <c r="A946" s="278"/>
      <c r="B946" s="36"/>
      <c r="C946" s="36"/>
      <c r="D946" s="37"/>
      <c r="E946" s="36"/>
      <c r="F946" s="36"/>
      <c r="G946" s="37"/>
      <c r="H946" s="36"/>
      <c r="I946" s="36"/>
      <c r="J946" s="37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</row>
    <row r="947" spans="1:22" x14ac:dyDescent="0.3">
      <c r="A947" s="278"/>
      <c r="B947" s="36"/>
      <c r="C947" s="36"/>
      <c r="D947" s="37"/>
      <c r="E947" s="36"/>
      <c r="F947" s="36"/>
      <c r="G947" s="37"/>
      <c r="H947" s="36"/>
      <c r="I947" s="36"/>
      <c r="J947" s="37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</row>
    <row r="948" spans="1:22" x14ac:dyDescent="0.3">
      <c r="A948" s="278"/>
      <c r="B948" s="36"/>
      <c r="C948" s="36"/>
      <c r="D948" s="37"/>
      <c r="E948" s="36"/>
      <c r="F948" s="36"/>
      <c r="G948" s="37"/>
      <c r="H948" s="36"/>
      <c r="I948" s="36"/>
      <c r="J948" s="37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</row>
    <row r="949" spans="1:22" x14ac:dyDescent="0.3">
      <c r="A949" s="278"/>
      <c r="B949" s="36"/>
      <c r="C949" s="36"/>
      <c r="D949" s="37"/>
      <c r="E949" s="36"/>
      <c r="F949" s="36"/>
      <c r="G949" s="37"/>
      <c r="H949" s="36"/>
      <c r="I949" s="36"/>
      <c r="J949" s="37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</row>
    <row r="950" spans="1:22" x14ac:dyDescent="0.3">
      <c r="A950" s="278"/>
      <c r="B950" s="36"/>
      <c r="C950" s="36"/>
      <c r="D950" s="37"/>
      <c r="E950" s="36"/>
      <c r="F950" s="36"/>
      <c r="G950" s="37"/>
      <c r="H950" s="36"/>
      <c r="I950" s="36"/>
      <c r="J950" s="37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</row>
    <row r="951" spans="1:22" x14ac:dyDescent="0.3">
      <c r="A951" s="278"/>
      <c r="B951" s="36"/>
      <c r="C951" s="36"/>
      <c r="D951" s="37"/>
      <c r="E951" s="36"/>
      <c r="F951" s="36"/>
      <c r="G951" s="37"/>
      <c r="H951" s="36"/>
      <c r="I951" s="36"/>
      <c r="J951" s="37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</row>
    <row r="952" spans="1:22" x14ac:dyDescent="0.3">
      <c r="A952" s="278"/>
      <c r="B952" s="36"/>
      <c r="C952" s="36"/>
      <c r="D952" s="37"/>
      <c r="E952" s="36"/>
      <c r="F952" s="36"/>
      <c r="G952" s="37"/>
      <c r="H952" s="36"/>
      <c r="I952" s="36"/>
      <c r="J952" s="37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</row>
    <row r="953" spans="1:22" x14ac:dyDescent="0.3">
      <c r="A953" s="278"/>
      <c r="B953" s="36"/>
      <c r="C953" s="36"/>
      <c r="D953" s="37"/>
      <c r="E953" s="36"/>
      <c r="F953" s="36"/>
      <c r="G953" s="37"/>
      <c r="H953" s="36"/>
      <c r="I953" s="36"/>
      <c r="J953" s="37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</row>
    <row r="954" spans="1:22" x14ac:dyDescent="0.3">
      <c r="A954" s="278"/>
      <c r="B954" s="36"/>
      <c r="C954" s="36"/>
      <c r="D954" s="37"/>
      <c r="E954" s="36"/>
      <c r="F954" s="36"/>
      <c r="G954" s="37"/>
      <c r="H954" s="36"/>
      <c r="I954" s="36"/>
      <c r="J954" s="37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</row>
    <row r="955" spans="1:22" x14ac:dyDescent="0.3">
      <c r="A955" s="278"/>
      <c r="B955" s="36"/>
      <c r="C955" s="36"/>
      <c r="D955" s="37"/>
      <c r="E955" s="36"/>
      <c r="F955" s="36"/>
      <c r="G955" s="37"/>
      <c r="H955" s="36"/>
      <c r="I955" s="36"/>
      <c r="J955" s="37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</row>
    <row r="956" spans="1:22" x14ac:dyDescent="0.3">
      <c r="A956" s="278"/>
      <c r="B956" s="36"/>
      <c r="C956" s="36"/>
      <c r="D956" s="37"/>
      <c r="E956" s="36"/>
      <c r="F956" s="36"/>
      <c r="G956" s="37"/>
      <c r="H956" s="36"/>
      <c r="I956" s="36"/>
      <c r="J956" s="37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</row>
    <row r="957" spans="1:22" x14ac:dyDescent="0.3">
      <c r="A957" s="278"/>
      <c r="B957" s="36"/>
      <c r="C957" s="36"/>
      <c r="D957" s="37"/>
      <c r="E957" s="36"/>
      <c r="F957" s="36"/>
      <c r="G957" s="37"/>
      <c r="H957" s="36"/>
      <c r="I957" s="36"/>
      <c r="J957" s="37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</row>
    <row r="958" spans="1:22" x14ac:dyDescent="0.3">
      <c r="A958" s="278"/>
      <c r="B958" s="36"/>
      <c r="C958" s="36"/>
      <c r="D958" s="37"/>
      <c r="E958" s="36"/>
      <c r="F958" s="36"/>
      <c r="G958" s="37"/>
      <c r="H958" s="36"/>
      <c r="I958" s="36"/>
      <c r="J958" s="37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</row>
    <row r="959" spans="1:22" x14ac:dyDescent="0.3">
      <c r="A959" s="278"/>
      <c r="B959" s="36"/>
      <c r="C959" s="36"/>
      <c r="D959" s="37"/>
      <c r="E959" s="36"/>
      <c r="F959" s="36"/>
      <c r="G959" s="37"/>
      <c r="H959" s="36"/>
      <c r="I959" s="36"/>
      <c r="J959" s="37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</row>
    <row r="960" spans="1:22" x14ac:dyDescent="0.3">
      <c r="A960" s="278"/>
      <c r="B960" s="36"/>
      <c r="C960" s="36"/>
      <c r="D960" s="37"/>
      <c r="E960" s="36"/>
      <c r="F960" s="36"/>
      <c r="G960" s="37"/>
      <c r="H960" s="36"/>
      <c r="I960" s="36"/>
      <c r="J960" s="37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</row>
    <row r="961" spans="1:22" x14ac:dyDescent="0.3">
      <c r="A961" s="278"/>
      <c r="B961" s="36"/>
      <c r="C961" s="36"/>
      <c r="D961" s="37"/>
      <c r="E961" s="36"/>
      <c r="F961" s="36"/>
      <c r="G961" s="37"/>
      <c r="H961" s="36"/>
      <c r="I961" s="36"/>
      <c r="J961" s="37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</row>
    <row r="962" spans="1:22" x14ac:dyDescent="0.3">
      <c r="A962" s="278"/>
      <c r="B962" s="36"/>
      <c r="C962" s="36"/>
      <c r="D962" s="37"/>
      <c r="E962" s="36"/>
      <c r="F962" s="36"/>
      <c r="G962" s="37"/>
      <c r="H962" s="36"/>
      <c r="I962" s="36"/>
      <c r="J962" s="37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</row>
    <row r="963" spans="1:22" x14ac:dyDescent="0.3">
      <c r="A963" s="278"/>
      <c r="B963" s="36"/>
      <c r="C963" s="36"/>
      <c r="D963" s="37"/>
      <c r="E963" s="36"/>
      <c r="F963" s="36"/>
      <c r="G963" s="37"/>
      <c r="H963" s="36"/>
      <c r="I963" s="36"/>
      <c r="J963" s="37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</row>
    <row r="964" spans="1:22" x14ac:dyDescent="0.3">
      <c r="A964" s="278"/>
      <c r="B964" s="36"/>
      <c r="C964" s="36"/>
      <c r="D964" s="37"/>
      <c r="E964" s="36"/>
      <c r="F964" s="36"/>
      <c r="G964" s="37"/>
      <c r="H964" s="36"/>
      <c r="I964" s="36"/>
      <c r="J964" s="37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</row>
    <row r="965" spans="1:22" x14ac:dyDescent="0.3">
      <c r="A965" s="278"/>
      <c r="B965" s="36"/>
      <c r="C965" s="36"/>
      <c r="D965" s="37"/>
      <c r="E965" s="36"/>
      <c r="F965" s="36"/>
      <c r="G965" s="37"/>
      <c r="H965" s="36"/>
      <c r="I965" s="36"/>
      <c r="J965" s="37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</row>
    <row r="966" spans="1:22" x14ac:dyDescent="0.3">
      <c r="A966" s="278"/>
      <c r="B966" s="36"/>
      <c r="C966" s="36"/>
      <c r="D966" s="37"/>
      <c r="E966" s="36"/>
      <c r="F966" s="36"/>
      <c r="G966" s="37"/>
      <c r="H966" s="36"/>
      <c r="I966" s="36"/>
      <c r="J966" s="37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</row>
    <row r="967" spans="1:22" x14ac:dyDescent="0.3">
      <c r="A967" s="278"/>
      <c r="B967" s="36"/>
      <c r="C967" s="36"/>
      <c r="D967" s="37"/>
      <c r="E967" s="36"/>
      <c r="F967" s="36"/>
      <c r="G967" s="37"/>
      <c r="H967" s="36"/>
      <c r="I967" s="36"/>
      <c r="J967" s="37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</row>
    <row r="968" spans="1:22" x14ac:dyDescent="0.3">
      <c r="A968" s="278"/>
      <c r="B968" s="36"/>
      <c r="C968" s="36"/>
      <c r="D968" s="37"/>
      <c r="E968" s="36"/>
      <c r="F968" s="36"/>
      <c r="G968" s="37"/>
      <c r="H968" s="36"/>
      <c r="I968" s="36"/>
      <c r="J968" s="37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</row>
    <row r="969" spans="1:22" x14ac:dyDescent="0.3">
      <c r="A969" s="278"/>
      <c r="B969" s="36"/>
      <c r="C969" s="36"/>
      <c r="D969" s="37"/>
      <c r="E969" s="36"/>
      <c r="F969" s="36"/>
      <c r="G969" s="37"/>
      <c r="H969" s="36"/>
      <c r="I969" s="36"/>
      <c r="J969" s="37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</row>
    <row r="970" spans="1:22" x14ac:dyDescent="0.3">
      <c r="A970" s="278"/>
      <c r="B970" s="36"/>
      <c r="C970" s="36"/>
      <c r="D970" s="37"/>
      <c r="E970" s="36"/>
      <c r="F970" s="36"/>
      <c r="G970" s="37"/>
      <c r="H970" s="36"/>
      <c r="I970" s="36"/>
      <c r="J970" s="37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</row>
    <row r="971" spans="1:22" x14ac:dyDescent="0.3">
      <c r="A971" s="278"/>
      <c r="B971" s="36"/>
      <c r="C971" s="36"/>
      <c r="D971" s="37"/>
      <c r="E971" s="36"/>
      <c r="F971" s="36"/>
      <c r="G971" s="37"/>
      <c r="H971" s="36"/>
      <c r="I971" s="36"/>
      <c r="J971" s="37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</row>
    <row r="972" spans="1:22" x14ac:dyDescent="0.3">
      <c r="A972" s="278"/>
      <c r="B972" s="36"/>
      <c r="C972" s="36"/>
      <c r="D972" s="37"/>
      <c r="E972" s="36"/>
      <c r="F972" s="36"/>
      <c r="G972" s="37"/>
      <c r="H972" s="36"/>
      <c r="I972" s="36"/>
      <c r="J972" s="37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</row>
    <row r="973" spans="1:22" x14ac:dyDescent="0.3">
      <c r="A973" s="278"/>
      <c r="B973" s="36"/>
      <c r="C973" s="36"/>
      <c r="D973" s="37"/>
      <c r="E973" s="36"/>
      <c r="F973" s="36"/>
      <c r="G973" s="37"/>
      <c r="H973" s="36"/>
      <c r="I973" s="36"/>
      <c r="J973" s="37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</row>
    <row r="974" spans="1:22" x14ac:dyDescent="0.3">
      <c r="A974" s="278"/>
      <c r="B974" s="36"/>
      <c r="C974" s="36"/>
      <c r="D974" s="37"/>
      <c r="E974" s="36"/>
      <c r="F974" s="36"/>
      <c r="G974" s="37"/>
      <c r="H974" s="36"/>
      <c r="I974" s="36"/>
      <c r="J974" s="37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</row>
    <row r="975" spans="1:22" x14ac:dyDescent="0.3">
      <c r="A975" s="278"/>
      <c r="B975" s="36"/>
      <c r="C975" s="36"/>
      <c r="D975" s="37"/>
      <c r="E975" s="36"/>
      <c r="F975" s="36"/>
      <c r="G975" s="37"/>
      <c r="H975" s="36"/>
      <c r="I975" s="36"/>
      <c r="J975" s="37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</row>
    <row r="976" spans="1:22" x14ac:dyDescent="0.3">
      <c r="A976" s="278"/>
      <c r="B976" s="36"/>
      <c r="C976" s="36"/>
      <c r="D976" s="37"/>
      <c r="E976" s="36"/>
      <c r="F976" s="36"/>
      <c r="G976" s="37"/>
      <c r="H976" s="36"/>
      <c r="I976" s="36"/>
      <c r="J976" s="37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</row>
    <row r="977" spans="1:22" x14ac:dyDescent="0.3">
      <c r="A977" s="278"/>
      <c r="B977" s="36"/>
      <c r="C977" s="36"/>
      <c r="D977" s="37"/>
      <c r="E977" s="36"/>
      <c r="F977" s="36"/>
      <c r="G977" s="37"/>
      <c r="H977" s="36"/>
      <c r="I977" s="36"/>
      <c r="J977" s="37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</row>
    <row r="978" spans="1:22" x14ac:dyDescent="0.3">
      <c r="A978" s="278"/>
      <c r="B978" s="36"/>
      <c r="C978" s="36"/>
      <c r="D978" s="37"/>
      <c r="E978" s="36"/>
      <c r="F978" s="36"/>
      <c r="G978" s="37"/>
      <c r="H978" s="36"/>
      <c r="I978" s="36"/>
      <c r="J978" s="37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</row>
    <row r="979" spans="1:22" x14ac:dyDescent="0.3">
      <c r="A979" s="278"/>
      <c r="B979" s="36"/>
      <c r="C979" s="36"/>
      <c r="D979" s="37"/>
      <c r="E979" s="36"/>
      <c r="F979" s="36"/>
      <c r="G979" s="37"/>
      <c r="H979" s="36"/>
      <c r="I979" s="36"/>
      <c r="J979" s="37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</row>
    <row r="980" spans="1:22" x14ac:dyDescent="0.3">
      <c r="A980" s="278"/>
      <c r="B980" s="36"/>
      <c r="C980" s="36"/>
      <c r="D980" s="37"/>
      <c r="E980" s="36"/>
      <c r="F980" s="36"/>
      <c r="G980" s="37"/>
      <c r="H980" s="36"/>
      <c r="I980" s="36"/>
      <c r="J980" s="37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</row>
    <row r="981" spans="1:22" x14ac:dyDescent="0.3">
      <c r="A981" s="278"/>
      <c r="B981" s="36"/>
      <c r="C981" s="36"/>
      <c r="D981" s="37"/>
      <c r="E981" s="36"/>
      <c r="F981" s="36"/>
      <c r="G981" s="37"/>
      <c r="H981" s="36"/>
      <c r="I981" s="36"/>
      <c r="J981" s="37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</row>
    <row r="982" spans="1:22" x14ac:dyDescent="0.3">
      <c r="A982" s="278"/>
      <c r="B982" s="36"/>
      <c r="C982" s="36"/>
      <c r="D982" s="37"/>
      <c r="E982" s="36"/>
      <c r="F982" s="36"/>
      <c r="G982" s="37"/>
      <c r="H982" s="36"/>
      <c r="I982" s="36"/>
      <c r="J982" s="37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</row>
    <row r="983" spans="1:22" x14ac:dyDescent="0.3">
      <c r="A983" s="278"/>
      <c r="B983" s="36"/>
      <c r="C983" s="36"/>
      <c r="D983" s="37"/>
      <c r="E983" s="36"/>
      <c r="F983" s="36"/>
      <c r="G983" s="37"/>
      <c r="H983" s="36"/>
      <c r="I983" s="36"/>
      <c r="J983" s="37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</row>
    <row r="984" spans="1:22" x14ac:dyDescent="0.3">
      <c r="A984" s="278"/>
      <c r="B984" s="36"/>
      <c r="C984" s="36"/>
      <c r="D984" s="37"/>
      <c r="E984" s="36"/>
      <c r="F984" s="36"/>
      <c r="G984" s="37"/>
      <c r="H984" s="36"/>
      <c r="I984" s="36"/>
      <c r="J984" s="37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</row>
    <row r="985" spans="1:22" x14ac:dyDescent="0.3">
      <c r="A985" s="278"/>
      <c r="B985" s="36"/>
      <c r="C985" s="36"/>
      <c r="D985" s="37"/>
      <c r="E985" s="36"/>
      <c r="F985" s="36"/>
      <c r="G985" s="37"/>
      <c r="H985" s="36"/>
      <c r="I985" s="36"/>
      <c r="J985" s="37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</row>
    <row r="986" spans="1:22" x14ac:dyDescent="0.3">
      <c r="A986" s="278"/>
      <c r="B986" s="36"/>
      <c r="C986" s="36"/>
      <c r="D986" s="37"/>
      <c r="E986" s="36"/>
      <c r="F986" s="36"/>
      <c r="G986" s="37"/>
      <c r="H986" s="36"/>
      <c r="I986" s="36"/>
      <c r="J986" s="37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</row>
    <row r="987" spans="1:22" x14ac:dyDescent="0.3">
      <c r="A987" s="278"/>
      <c r="B987" s="36"/>
      <c r="C987" s="36"/>
      <c r="D987" s="37"/>
      <c r="E987" s="36"/>
      <c r="F987" s="36"/>
      <c r="G987" s="37"/>
      <c r="H987" s="36"/>
      <c r="I987" s="36"/>
      <c r="J987" s="37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</row>
    <row r="988" spans="1:22" x14ac:dyDescent="0.3">
      <c r="A988" s="278"/>
      <c r="B988" s="36"/>
      <c r="C988" s="36"/>
      <c r="D988" s="37"/>
      <c r="E988" s="36"/>
      <c r="F988" s="36"/>
      <c r="G988" s="37"/>
      <c r="H988" s="36"/>
      <c r="I988" s="36"/>
      <c r="J988" s="37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</row>
    <row r="989" spans="1:22" x14ac:dyDescent="0.3">
      <c r="A989" s="278"/>
      <c r="B989" s="36"/>
      <c r="C989" s="36"/>
      <c r="D989" s="37"/>
      <c r="E989" s="36"/>
      <c r="F989" s="36"/>
      <c r="G989" s="37"/>
      <c r="H989" s="36"/>
      <c r="I989" s="36"/>
      <c r="J989" s="37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</row>
    <row r="990" spans="1:22" x14ac:dyDescent="0.3">
      <c r="A990" s="278"/>
      <c r="B990" s="36"/>
      <c r="C990" s="36"/>
      <c r="D990" s="37"/>
      <c r="E990" s="36"/>
      <c r="F990" s="36"/>
      <c r="G990" s="37"/>
      <c r="H990" s="36"/>
      <c r="I990" s="36"/>
      <c r="J990" s="37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</row>
    <row r="991" spans="1:22" x14ac:dyDescent="0.3">
      <c r="A991" s="278"/>
      <c r="B991" s="36"/>
      <c r="C991" s="36"/>
      <c r="D991" s="37"/>
      <c r="E991" s="36"/>
      <c r="F991" s="36"/>
      <c r="G991" s="37"/>
      <c r="H991" s="36"/>
      <c r="I991" s="36"/>
      <c r="J991" s="37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</row>
    <row r="992" spans="1:22" x14ac:dyDescent="0.3">
      <c r="A992" s="278"/>
      <c r="B992" s="36"/>
      <c r="C992" s="36"/>
      <c r="D992" s="37"/>
      <c r="E992" s="36"/>
      <c r="F992" s="36"/>
      <c r="G992" s="37"/>
      <c r="H992" s="36"/>
      <c r="I992" s="36"/>
      <c r="J992" s="37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</row>
    <row r="993" spans="1:22" x14ac:dyDescent="0.3">
      <c r="A993" s="278"/>
      <c r="B993" s="36"/>
      <c r="C993" s="36"/>
      <c r="D993" s="37"/>
      <c r="E993" s="36"/>
      <c r="F993" s="36"/>
      <c r="G993" s="37"/>
      <c r="H993" s="36"/>
      <c r="I993" s="36"/>
      <c r="J993" s="37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</row>
    <row r="994" spans="1:22" x14ac:dyDescent="0.3">
      <c r="A994" s="278"/>
      <c r="B994" s="36"/>
      <c r="C994" s="36"/>
      <c r="D994" s="37"/>
      <c r="E994" s="36"/>
      <c r="F994" s="36"/>
      <c r="G994" s="37"/>
      <c r="H994" s="36"/>
      <c r="I994" s="36"/>
      <c r="J994" s="37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</row>
    <row r="995" spans="1:22" x14ac:dyDescent="0.3">
      <c r="A995" s="278"/>
      <c r="B995" s="36"/>
      <c r="C995" s="36"/>
      <c r="D995" s="37"/>
      <c r="E995" s="36"/>
      <c r="F995" s="36"/>
      <c r="G995" s="37"/>
      <c r="H995" s="36"/>
      <c r="I995" s="36"/>
      <c r="J995" s="37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</row>
    <row r="996" spans="1:22" x14ac:dyDescent="0.3">
      <c r="A996" s="278"/>
      <c r="B996" s="36"/>
      <c r="C996" s="36"/>
      <c r="D996" s="37"/>
      <c r="E996" s="36"/>
      <c r="F996" s="36"/>
      <c r="G996" s="37"/>
      <c r="H996" s="36"/>
      <c r="I996" s="36"/>
      <c r="J996" s="37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</row>
    <row r="997" spans="1:22" x14ac:dyDescent="0.3">
      <c r="A997" s="278"/>
      <c r="B997" s="36"/>
      <c r="C997" s="36"/>
      <c r="D997" s="37"/>
      <c r="E997" s="36"/>
      <c r="F997" s="36"/>
      <c r="G997" s="37"/>
      <c r="H997" s="36"/>
      <c r="I997" s="36"/>
      <c r="J997" s="37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</row>
    <row r="998" spans="1:22" x14ac:dyDescent="0.3">
      <c r="A998" s="278"/>
      <c r="B998" s="36"/>
      <c r="C998" s="36"/>
      <c r="D998" s="37"/>
      <c r="E998" s="36"/>
      <c r="F998" s="36"/>
      <c r="G998" s="37"/>
      <c r="H998" s="36"/>
      <c r="I998" s="36"/>
      <c r="J998" s="37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</row>
    <row r="999" spans="1:22" x14ac:dyDescent="0.3">
      <c r="A999" s="278"/>
      <c r="B999" s="36"/>
      <c r="C999" s="36"/>
      <c r="D999" s="37"/>
      <c r="E999" s="36"/>
      <c r="F999" s="36"/>
      <c r="G999" s="37"/>
      <c r="H999" s="36"/>
      <c r="I999" s="36"/>
      <c r="J999" s="37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</row>
    <row r="1000" spans="1:22" x14ac:dyDescent="0.3">
      <c r="A1000" s="278"/>
      <c r="B1000" s="36"/>
      <c r="C1000" s="36"/>
      <c r="D1000" s="37"/>
      <c r="E1000" s="36"/>
      <c r="F1000" s="36"/>
      <c r="G1000" s="37"/>
      <c r="H1000" s="36"/>
      <c r="I1000" s="36"/>
      <c r="J1000" s="37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</row>
    <row r="1001" spans="1:22" x14ac:dyDescent="0.3">
      <c r="A1001" s="278"/>
      <c r="B1001" s="36"/>
      <c r="C1001" s="36"/>
      <c r="D1001" s="37"/>
      <c r="E1001" s="36"/>
      <c r="F1001" s="36"/>
      <c r="G1001" s="37"/>
      <c r="H1001" s="36"/>
      <c r="I1001" s="36"/>
      <c r="J1001" s="37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</row>
    <row r="1002" spans="1:22" x14ac:dyDescent="0.3">
      <c r="A1002" s="278"/>
      <c r="B1002" s="36"/>
      <c r="C1002" s="36"/>
      <c r="D1002" s="37"/>
      <c r="E1002" s="36"/>
      <c r="F1002" s="36"/>
      <c r="G1002" s="37"/>
      <c r="H1002" s="36"/>
      <c r="I1002" s="36"/>
      <c r="J1002" s="37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</row>
    <row r="1003" spans="1:22" x14ac:dyDescent="0.3">
      <c r="A1003" s="278"/>
      <c r="B1003" s="36"/>
      <c r="C1003" s="36"/>
      <c r="D1003" s="37"/>
      <c r="E1003" s="36"/>
      <c r="F1003" s="36"/>
      <c r="G1003" s="37"/>
      <c r="H1003" s="36"/>
      <c r="I1003" s="36"/>
      <c r="J1003" s="37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</row>
    <row r="1004" spans="1:22" x14ac:dyDescent="0.3">
      <c r="A1004" s="278"/>
      <c r="B1004" s="36"/>
      <c r="C1004" s="36"/>
      <c r="D1004" s="37"/>
      <c r="E1004" s="36"/>
      <c r="F1004" s="36"/>
      <c r="G1004" s="37"/>
      <c r="H1004" s="36"/>
      <c r="I1004" s="36"/>
      <c r="J1004" s="37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</row>
    <row r="1005" spans="1:22" x14ac:dyDescent="0.3">
      <c r="A1005" s="278"/>
      <c r="B1005" s="36"/>
      <c r="C1005" s="36"/>
      <c r="D1005" s="37"/>
      <c r="E1005" s="36"/>
      <c r="F1005" s="36"/>
      <c r="G1005" s="37"/>
      <c r="H1005" s="36"/>
      <c r="I1005" s="36"/>
      <c r="J1005" s="37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</row>
    <row r="1006" spans="1:22" x14ac:dyDescent="0.3">
      <c r="A1006" s="278"/>
      <c r="B1006" s="36"/>
      <c r="C1006" s="36"/>
      <c r="D1006" s="37"/>
      <c r="E1006" s="36"/>
      <c r="F1006" s="36"/>
      <c r="G1006" s="37"/>
      <c r="H1006" s="36"/>
      <c r="I1006" s="36"/>
      <c r="J1006" s="37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</row>
    <row r="1007" spans="1:22" x14ac:dyDescent="0.3">
      <c r="A1007" s="278"/>
      <c r="B1007" s="36"/>
      <c r="C1007" s="36"/>
      <c r="D1007" s="37"/>
      <c r="E1007" s="36"/>
      <c r="F1007" s="36"/>
      <c r="G1007" s="37"/>
      <c r="H1007" s="36"/>
      <c r="I1007" s="36"/>
      <c r="J1007" s="37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</row>
    <row r="1008" spans="1:22" x14ac:dyDescent="0.3">
      <c r="A1008" s="278"/>
      <c r="B1008" s="36"/>
      <c r="C1008" s="36"/>
      <c r="D1008" s="37"/>
      <c r="E1008" s="36"/>
      <c r="F1008" s="36"/>
      <c r="G1008" s="37"/>
      <c r="H1008" s="36"/>
      <c r="I1008" s="36"/>
      <c r="J1008" s="37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</row>
    <row r="1009" spans="1:22" x14ac:dyDescent="0.3">
      <c r="A1009" s="278"/>
      <c r="B1009" s="36"/>
      <c r="C1009" s="36"/>
      <c r="D1009" s="37"/>
      <c r="E1009" s="36"/>
      <c r="F1009" s="36"/>
      <c r="G1009" s="37"/>
      <c r="H1009" s="36"/>
      <c r="I1009" s="36"/>
      <c r="J1009" s="37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</row>
    <row r="1010" spans="1:22" x14ac:dyDescent="0.3">
      <c r="A1010" s="278"/>
      <c r="B1010" s="36"/>
      <c r="C1010" s="36"/>
      <c r="D1010" s="37"/>
      <c r="E1010" s="36"/>
      <c r="F1010" s="36"/>
      <c r="G1010" s="37"/>
      <c r="H1010" s="36"/>
      <c r="I1010" s="36"/>
      <c r="J1010" s="37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</row>
    <row r="1011" spans="1:22" x14ac:dyDescent="0.3">
      <c r="A1011" s="278"/>
      <c r="B1011" s="36"/>
      <c r="C1011" s="36"/>
      <c r="D1011" s="37"/>
      <c r="E1011" s="36"/>
      <c r="F1011" s="36"/>
      <c r="G1011" s="37"/>
      <c r="H1011" s="36"/>
      <c r="I1011" s="36"/>
      <c r="J1011" s="37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</row>
    <row r="1012" spans="1:22" x14ac:dyDescent="0.3">
      <c r="A1012" s="278"/>
      <c r="B1012" s="36"/>
      <c r="C1012" s="36"/>
      <c r="D1012" s="37"/>
      <c r="E1012" s="36"/>
      <c r="F1012" s="36"/>
      <c r="G1012" s="37"/>
      <c r="H1012" s="36"/>
      <c r="I1012" s="36"/>
      <c r="J1012" s="37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</row>
    <row r="1013" spans="1:22" x14ac:dyDescent="0.3">
      <c r="A1013" s="278"/>
      <c r="B1013" s="36"/>
      <c r="C1013" s="36"/>
      <c r="D1013" s="37"/>
      <c r="E1013" s="36"/>
      <c r="F1013" s="36"/>
      <c r="G1013" s="37"/>
      <c r="H1013" s="36"/>
      <c r="I1013" s="36"/>
      <c r="J1013" s="37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</row>
    <row r="1014" spans="1:22" x14ac:dyDescent="0.3">
      <c r="A1014" s="278"/>
      <c r="B1014" s="36"/>
      <c r="C1014" s="36"/>
      <c r="D1014" s="37"/>
      <c r="E1014" s="36"/>
      <c r="F1014" s="36"/>
      <c r="G1014" s="37"/>
      <c r="H1014" s="36"/>
      <c r="I1014" s="36"/>
      <c r="J1014" s="37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</row>
    <row r="1015" spans="1:22" x14ac:dyDescent="0.3">
      <c r="A1015" s="278"/>
      <c r="B1015" s="36"/>
      <c r="C1015" s="36"/>
      <c r="D1015" s="37"/>
      <c r="E1015" s="36"/>
      <c r="F1015" s="36"/>
      <c r="G1015" s="37"/>
      <c r="H1015" s="36"/>
      <c r="I1015" s="36"/>
      <c r="J1015" s="37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</row>
    <row r="1016" spans="1:22" x14ac:dyDescent="0.3">
      <c r="A1016" s="278"/>
      <c r="B1016" s="36"/>
      <c r="C1016" s="36"/>
      <c r="D1016" s="37"/>
      <c r="E1016" s="36"/>
      <c r="F1016" s="36"/>
      <c r="G1016" s="37"/>
      <c r="H1016" s="36"/>
      <c r="I1016" s="36"/>
      <c r="J1016" s="37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</row>
    <row r="1017" spans="1:22" x14ac:dyDescent="0.3">
      <c r="A1017" s="278"/>
      <c r="B1017" s="36"/>
      <c r="C1017" s="36"/>
      <c r="D1017" s="37"/>
      <c r="E1017" s="36"/>
      <c r="F1017" s="36"/>
      <c r="G1017" s="37"/>
      <c r="H1017" s="36"/>
      <c r="I1017" s="36"/>
      <c r="J1017" s="37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</row>
    <row r="1018" spans="1:22" x14ac:dyDescent="0.3">
      <c r="A1018" s="278"/>
      <c r="B1018" s="36"/>
      <c r="C1018" s="36"/>
      <c r="D1018" s="37"/>
      <c r="E1018" s="36"/>
      <c r="F1018" s="36"/>
      <c r="G1018" s="37"/>
      <c r="H1018" s="36"/>
      <c r="I1018" s="36"/>
      <c r="J1018" s="37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</row>
    <row r="1019" spans="1:22" x14ac:dyDescent="0.3">
      <c r="A1019" s="278"/>
      <c r="B1019" s="36"/>
      <c r="C1019" s="36"/>
      <c r="D1019" s="37"/>
      <c r="E1019" s="36"/>
      <c r="F1019" s="36"/>
      <c r="G1019" s="37"/>
      <c r="H1019" s="36"/>
      <c r="I1019" s="36"/>
      <c r="J1019" s="37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</row>
    <row r="1020" spans="1:22" x14ac:dyDescent="0.3">
      <c r="A1020" s="278"/>
      <c r="B1020" s="36"/>
      <c r="C1020" s="36"/>
      <c r="D1020" s="37"/>
      <c r="E1020" s="36"/>
      <c r="F1020" s="36"/>
      <c r="G1020" s="37"/>
      <c r="H1020" s="36"/>
      <c r="I1020" s="36"/>
      <c r="J1020" s="37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</row>
    <row r="1021" spans="1:22" x14ac:dyDescent="0.3">
      <c r="A1021" s="278"/>
      <c r="B1021" s="36"/>
      <c r="C1021" s="36"/>
      <c r="D1021" s="37"/>
      <c r="E1021" s="36"/>
      <c r="F1021" s="36"/>
      <c r="G1021" s="37"/>
      <c r="H1021" s="36"/>
      <c r="I1021" s="36"/>
      <c r="J1021" s="37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</row>
    <row r="1022" spans="1:22" x14ac:dyDescent="0.3">
      <c r="A1022" s="278"/>
      <c r="B1022" s="36"/>
      <c r="C1022" s="36"/>
      <c r="D1022" s="37"/>
      <c r="E1022" s="36"/>
      <c r="F1022" s="36"/>
      <c r="G1022" s="37"/>
      <c r="H1022" s="36"/>
      <c r="I1022" s="36"/>
      <c r="J1022" s="37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</row>
    <row r="1023" spans="1:22" x14ac:dyDescent="0.3">
      <c r="A1023" s="278"/>
      <c r="B1023" s="36"/>
      <c r="C1023" s="36"/>
      <c r="D1023" s="37"/>
      <c r="E1023" s="36"/>
      <c r="F1023" s="36"/>
      <c r="G1023" s="37"/>
      <c r="H1023" s="36"/>
      <c r="I1023" s="36"/>
      <c r="J1023" s="37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</row>
    <row r="1024" spans="1:22" x14ac:dyDescent="0.3">
      <c r="A1024" s="278"/>
      <c r="B1024" s="36"/>
      <c r="C1024" s="36"/>
      <c r="D1024" s="37"/>
      <c r="E1024" s="36"/>
      <c r="F1024" s="36"/>
      <c r="G1024" s="37"/>
      <c r="H1024" s="36"/>
      <c r="I1024" s="36"/>
      <c r="J1024" s="37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</row>
    <row r="1025" spans="1:22" x14ac:dyDescent="0.3">
      <c r="A1025" s="278"/>
      <c r="B1025" s="36"/>
      <c r="C1025" s="36"/>
      <c r="D1025" s="37"/>
      <c r="E1025" s="36"/>
      <c r="F1025" s="36"/>
      <c r="G1025" s="37"/>
      <c r="H1025" s="36"/>
      <c r="I1025" s="36"/>
      <c r="J1025" s="37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</row>
    <row r="1026" spans="1:22" x14ac:dyDescent="0.3">
      <c r="A1026" s="278"/>
      <c r="B1026" s="36"/>
      <c r="C1026" s="36"/>
      <c r="D1026" s="37"/>
      <c r="E1026" s="36"/>
      <c r="F1026" s="36"/>
      <c r="G1026" s="37"/>
      <c r="H1026" s="36"/>
      <c r="I1026" s="36"/>
      <c r="J1026" s="37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</row>
    <row r="1027" spans="1:22" x14ac:dyDescent="0.3">
      <c r="A1027" s="278"/>
      <c r="B1027" s="36"/>
      <c r="C1027" s="36"/>
      <c r="D1027" s="37"/>
      <c r="E1027" s="36"/>
      <c r="F1027" s="36"/>
      <c r="G1027" s="37"/>
      <c r="H1027" s="36"/>
      <c r="I1027" s="36"/>
      <c r="J1027" s="37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</row>
    <row r="1028" spans="1:22" x14ac:dyDescent="0.3">
      <c r="A1028" s="278"/>
      <c r="B1028" s="36"/>
      <c r="C1028" s="36"/>
      <c r="D1028" s="37"/>
      <c r="E1028" s="36"/>
      <c r="F1028" s="36"/>
      <c r="G1028" s="37"/>
      <c r="H1028" s="36"/>
      <c r="I1028" s="36"/>
      <c r="J1028" s="37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</row>
    <row r="1029" spans="1:22" x14ac:dyDescent="0.3">
      <c r="A1029" s="278"/>
      <c r="B1029" s="36"/>
      <c r="C1029" s="36"/>
      <c r="D1029" s="37"/>
      <c r="E1029" s="36"/>
      <c r="F1029" s="36"/>
      <c r="G1029" s="37"/>
      <c r="H1029" s="36"/>
      <c r="I1029" s="36"/>
      <c r="J1029" s="37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</row>
    <row r="1030" spans="1:22" x14ac:dyDescent="0.3">
      <c r="A1030" s="278"/>
      <c r="B1030" s="36"/>
      <c r="C1030" s="36"/>
      <c r="D1030" s="37"/>
      <c r="E1030" s="36"/>
      <c r="F1030" s="36"/>
      <c r="G1030" s="37"/>
      <c r="H1030" s="36"/>
      <c r="I1030" s="36"/>
      <c r="J1030" s="37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</row>
    <row r="1031" spans="1:22" x14ac:dyDescent="0.3">
      <c r="A1031" s="278"/>
      <c r="B1031" s="36"/>
      <c r="C1031" s="36"/>
      <c r="D1031" s="37"/>
      <c r="E1031" s="36"/>
      <c r="F1031" s="36"/>
      <c r="G1031" s="37"/>
      <c r="H1031" s="36"/>
      <c r="I1031" s="36"/>
      <c r="J1031" s="37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</row>
    <row r="1032" spans="1:22" x14ac:dyDescent="0.3">
      <c r="A1032" s="278"/>
      <c r="B1032" s="36"/>
      <c r="C1032" s="36"/>
      <c r="D1032" s="37"/>
      <c r="E1032" s="36"/>
      <c r="F1032" s="36"/>
      <c r="G1032" s="37"/>
      <c r="H1032" s="36"/>
      <c r="I1032" s="36"/>
      <c r="J1032" s="37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</row>
  </sheetData>
  <customSheetViews>
    <customSheetView guid="{D8BF8DC6-9944-4951-B65A-9BA1998D7324}" fitToPage="1">
      <pane xSplit="1" ySplit="3" topLeftCell="U4" activePane="bottomRight" state="frozen"/>
      <selection pane="bottomRight"/>
      <pageMargins left="0.25" right="0.25" top="0.75" bottom="0.75" header="0.3" footer="0.3"/>
      <printOptions horizontalCentered="1"/>
      <pageSetup scale="34" fitToHeight="0" orientation="portrait" r:id="rId1"/>
    </customSheetView>
    <customSheetView guid="{A940DDCF-0BD5-4E39-979F-75E9626029AB}" fitToPage="1">
      <pane xSplit="1" ySplit="3" topLeftCell="U4" activePane="bottomRight" state="frozen"/>
      <selection pane="bottomRight"/>
      <pageMargins left="0.25" right="0.25" top="0.75" bottom="0.75" header="0.3" footer="0.3"/>
      <printOptions horizontalCentered="1"/>
      <pageSetup scale="34" fitToHeight="0" orientation="portrait" r:id="rId2"/>
    </customSheetView>
  </customSheetViews>
  <mergeCells count="10">
    <mergeCell ref="W2:Y2"/>
    <mergeCell ref="Z2:AB2"/>
    <mergeCell ref="N2:P2"/>
    <mergeCell ref="Q2:S2"/>
    <mergeCell ref="T2:V2"/>
    <mergeCell ref="A2:A3"/>
    <mergeCell ref="B2:D2"/>
    <mergeCell ref="E2:G2"/>
    <mergeCell ref="H2:J2"/>
    <mergeCell ref="K2:M2"/>
  </mergeCells>
  <printOptions horizontalCentered="1"/>
  <pageMargins left="0.25" right="0.25" top="0.75" bottom="0.75" header="0.3" footer="0.3"/>
  <pageSetup scale="34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T985"/>
  <sheetViews>
    <sheetView topLeftCell="A7" workbookViewId="0">
      <selection activeCell="L5" sqref="L5"/>
    </sheetView>
  </sheetViews>
  <sheetFormatPr baseColWidth="10" defaultColWidth="14.44140625" defaultRowHeight="15" customHeight="1" x14ac:dyDescent="0.25"/>
  <cols>
    <col min="1" max="1" width="22.6640625" style="173" customWidth="1"/>
    <col min="2" max="8" width="7.44140625" style="173" bestFit="1" customWidth="1"/>
    <col min="9" max="10" width="11.109375" style="173" bestFit="1" customWidth="1"/>
    <col min="11" max="11" width="10.6640625" style="173" customWidth="1"/>
    <col min="12" max="12" width="7.44140625" style="173" bestFit="1" customWidth="1"/>
    <col min="13" max="27" width="10.6640625" style="173" customWidth="1"/>
    <col min="28" max="16384" width="14.44140625" style="173"/>
  </cols>
  <sheetData>
    <row r="1" spans="1:20" ht="15" customHeight="1" thickBot="1" x14ac:dyDescent="0.3">
      <c r="A1" s="698" t="s">
        <v>117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</row>
    <row r="2" spans="1:20" ht="15" customHeight="1" x14ac:dyDescent="0.25">
      <c r="A2" s="581"/>
      <c r="B2" s="582">
        <v>2011</v>
      </c>
      <c r="C2" s="582">
        <v>2012</v>
      </c>
      <c r="D2" s="582">
        <v>2013</v>
      </c>
      <c r="E2" s="582">
        <v>2014</v>
      </c>
      <c r="F2" s="582">
        <v>2015</v>
      </c>
      <c r="G2" s="582">
        <v>2016</v>
      </c>
      <c r="H2" s="582">
        <v>2017</v>
      </c>
      <c r="I2" s="582">
        <v>2018</v>
      </c>
      <c r="J2" s="583">
        <v>2019</v>
      </c>
      <c r="K2" s="660"/>
      <c r="L2" s="661"/>
    </row>
    <row r="3" spans="1:20" ht="15" customHeight="1" x14ac:dyDescent="0.25">
      <c r="A3" s="584" t="s">
        <v>97</v>
      </c>
      <c r="B3" s="585">
        <v>214371.84276700002</v>
      </c>
      <c r="C3" s="585">
        <v>252225.67266666671</v>
      </c>
      <c r="D3" s="585">
        <v>284044.397</v>
      </c>
      <c r="E3" s="585">
        <v>315679.34835349995</v>
      </c>
      <c r="F3" s="585">
        <v>328520.43400000001</v>
      </c>
      <c r="G3" s="585">
        <v>381282.09899999999</v>
      </c>
      <c r="H3" s="585">
        <v>395749.7</v>
      </c>
      <c r="I3" s="585">
        <f>+'1.'!X142</f>
        <v>422584.35999999993</v>
      </c>
      <c r="J3" s="586">
        <f>+'1.'!AA142</f>
        <v>416003.93800000014</v>
      </c>
      <c r="K3" s="662"/>
      <c r="L3" s="661"/>
    </row>
    <row r="4" spans="1:20" ht="15" customHeight="1" x14ac:dyDescent="0.25">
      <c r="A4" s="584" t="s">
        <v>113</v>
      </c>
      <c r="B4" s="587">
        <v>1.3508</v>
      </c>
      <c r="C4" s="587">
        <v>1.3113999999999999</v>
      </c>
      <c r="D4" s="587">
        <v>1.2883</v>
      </c>
      <c r="E4" s="587">
        <v>1.2302999999999999</v>
      </c>
      <c r="F4" s="587">
        <v>1.1760999999999999</v>
      </c>
      <c r="G4" s="587">
        <v>1.1266</v>
      </c>
      <c r="H4" s="587">
        <v>1.0885</v>
      </c>
      <c r="I4" s="588">
        <v>1.0609</v>
      </c>
      <c r="J4" s="589">
        <v>1.03</v>
      </c>
      <c r="K4" s="660"/>
      <c r="L4" s="661"/>
      <c r="M4" s="174"/>
      <c r="N4" s="174"/>
      <c r="O4" s="174"/>
      <c r="P4" s="174"/>
      <c r="Q4" s="174"/>
      <c r="R4" s="174"/>
      <c r="S4" s="174"/>
    </row>
    <row r="5" spans="1:20" ht="15" customHeight="1" x14ac:dyDescent="0.25">
      <c r="A5" s="590" t="s">
        <v>389</v>
      </c>
      <c r="B5" s="585">
        <f>+B3*B4</f>
        <v>289573.48520966363</v>
      </c>
      <c r="C5" s="585">
        <f t="shared" ref="C5:J5" si="0">+C3*C4</f>
        <v>330768.74713506672</v>
      </c>
      <c r="D5" s="585">
        <f t="shared" si="0"/>
        <v>365934.39665509999</v>
      </c>
      <c r="E5" s="585">
        <f t="shared" si="0"/>
        <v>388380.302279311</v>
      </c>
      <c r="F5" s="585">
        <f t="shared" si="0"/>
        <v>386372.88242739998</v>
      </c>
      <c r="G5" s="585">
        <f t="shared" si="0"/>
        <v>429552.41273340001</v>
      </c>
      <c r="H5" s="585">
        <f t="shared" si="0"/>
        <v>430773.54845</v>
      </c>
      <c r="I5" s="585">
        <f>+I3*I4</f>
        <v>448319.74752399989</v>
      </c>
      <c r="J5" s="586">
        <f t="shared" si="0"/>
        <v>428484.05614000018</v>
      </c>
      <c r="K5" s="661"/>
      <c r="L5" s="663"/>
      <c r="M5" s="424"/>
      <c r="N5" s="424"/>
      <c r="O5" s="424"/>
      <c r="P5" s="424"/>
      <c r="Q5" s="424"/>
      <c r="R5" s="424"/>
      <c r="S5" s="424"/>
      <c r="T5" s="424"/>
    </row>
    <row r="6" spans="1:20" ht="15" customHeight="1" x14ac:dyDescent="0.25">
      <c r="A6" s="590" t="s">
        <v>349</v>
      </c>
      <c r="B6" s="585"/>
      <c r="C6" s="585"/>
      <c r="D6" s="585"/>
      <c r="E6" s="585"/>
      <c r="F6" s="585"/>
      <c r="G6" s="585"/>
      <c r="H6" s="585"/>
      <c r="I6" s="585">
        <v>191265952.072209</v>
      </c>
      <c r="J6" s="586">
        <v>198440706.826821</v>
      </c>
      <c r="K6" s="661"/>
      <c r="L6" s="663"/>
      <c r="M6" s="424"/>
      <c r="N6" s="424"/>
      <c r="O6" s="424"/>
      <c r="P6" s="424"/>
      <c r="Q6" s="424"/>
      <c r="R6" s="424"/>
      <c r="S6" s="424"/>
      <c r="T6" s="424"/>
    </row>
    <row r="7" spans="1:20" ht="13.2" x14ac:dyDescent="0.25">
      <c r="A7" s="584" t="s">
        <v>118</v>
      </c>
      <c r="B7" s="591">
        <v>1.7683039602920726E-3</v>
      </c>
      <c r="C7" s="591">
        <v>1.9E-3</v>
      </c>
      <c r="D7" s="591">
        <v>2.0699198315640107E-3</v>
      </c>
      <c r="E7" s="591">
        <v>2.1395472440394934E-3</v>
      </c>
      <c r="F7" s="591">
        <v>2E-3</v>
      </c>
      <c r="G7" s="591">
        <v>2.252589350470006E-3</v>
      </c>
      <c r="H7" s="591">
        <v>2.2000000000000001E-3</v>
      </c>
      <c r="I7" s="684">
        <f>+I3/I6</f>
        <v>2.2094071392302003E-3</v>
      </c>
      <c r="J7" s="592">
        <f>+J3/J6</f>
        <v>2.0963639197427689E-3</v>
      </c>
    </row>
    <row r="8" spans="1:20" ht="13.8" thickBot="1" x14ac:dyDescent="0.3">
      <c r="A8" s="593" t="s">
        <v>192</v>
      </c>
      <c r="B8" s="594"/>
      <c r="C8" s="595">
        <f t="shared" ref="C8:J8" si="1">(C5-B5)/B5</f>
        <v>0.1422618576268333</v>
      </c>
      <c r="D8" s="595">
        <f t="shared" si="1"/>
        <v>0.10631490981121522</v>
      </c>
      <c r="E8" s="595">
        <f t="shared" si="1"/>
        <v>6.1338605578984955E-2</v>
      </c>
      <c r="F8" s="595">
        <f t="shared" si="1"/>
        <v>-5.1686963528530024E-3</v>
      </c>
      <c r="G8" s="595">
        <f t="shared" si="1"/>
        <v>0.11175610988722411</v>
      </c>
      <c r="H8" s="595">
        <f t="shared" si="1"/>
        <v>2.8428095859815072E-3</v>
      </c>
      <c r="I8" s="595">
        <f t="shared" si="1"/>
        <v>4.0731839587491478E-2</v>
      </c>
      <c r="J8" s="596">
        <f t="shared" si="1"/>
        <v>-4.4244518546303499E-2</v>
      </c>
    </row>
    <row r="15" spans="1:20" ht="15.75" customHeight="1" x14ac:dyDescent="0.25"/>
    <row r="16" spans="1:2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</sheetData>
  <customSheetViews>
    <customSheetView guid="{D8BF8DC6-9944-4951-B65A-9BA1998D7324}" fitToPage="1">
      <selection activeCell="M10" sqref="M10"/>
      <pageMargins left="0.23622047244094491" right="0.23622047244094491" top="0.74803149606299213" bottom="0.74803149606299213" header="0.31496062992125984" footer="0.31496062992125984"/>
      <printOptions horizontalCentered="1"/>
      <pageSetup orientation="landscape" r:id="rId1"/>
    </customSheetView>
    <customSheetView guid="{A940DDCF-0BD5-4E39-979F-75E9626029AB}" fitToPage="1">
      <selection activeCell="M11" sqref="M11"/>
      <pageMargins left="0.23622047244094491" right="0.23622047244094491" top="0.74803149606299213" bottom="0.74803149606299213" header="0.31496062992125984" footer="0.31496062992125984"/>
      <printOptions horizontalCentered="1"/>
      <pageSetup orientation="landscape" r:id="rId2"/>
    </customSheetView>
  </customSheetViews>
  <mergeCells count="1"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S72"/>
  <sheetViews>
    <sheetView showGridLines="0" topLeftCell="L69" zoomScaleNormal="100" workbookViewId="0">
      <selection activeCell="O55" sqref="O55"/>
    </sheetView>
  </sheetViews>
  <sheetFormatPr baseColWidth="10" defaultColWidth="11.44140625" defaultRowHeight="13.8" x14ac:dyDescent="0.25"/>
  <cols>
    <col min="1" max="1" width="27.44140625" style="188" customWidth="1"/>
    <col min="2" max="2" width="9.109375" style="188" bestFit="1" customWidth="1"/>
    <col min="3" max="3" width="8.44140625" style="188" bestFit="1" customWidth="1"/>
    <col min="4" max="4" width="9.109375" style="188" bestFit="1" customWidth="1"/>
    <col min="5" max="5" width="8.44140625" style="188" bestFit="1" customWidth="1"/>
    <col min="6" max="6" width="9.109375" style="188" bestFit="1" customWidth="1"/>
    <col min="7" max="7" width="8.44140625" style="188" bestFit="1" customWidth="1"/>
    <col min="8" max="8" width="9.109375" style="188" bestFit="1" customWidth="1"/>
    <col min="9" max="9" width="8.44140625" style="188" bestFit="1" customWidth="1"/>
    <col min="10" max="10" width="9.109375" style="188" bestFit="1" customWidth="1"/>
    <col min="11" max="11" width="8.33203125" style="188" bestFit="1" customWidth="1"/>
    <col min="12" max="12" width="9" style="188" bestFit="1" customWidth="1"/>
    <col min="13" max="13" width="7.33203125" style="190" bestFit="1" customWidth="1"/>
    <col min="14" max="14" width="9" style="188" bestFit="1" customWidth="1"/>
    <col min="15" max="15" width="7.33203125" style="190" bestFit="1" customWidth="1"/>
    <col min="16" max="16" width="8.6640625" style="188" bestFit="1" customWidth="1"/>
    <col min="17" max="17" width="7.33203125" style="188" bestFit="1" customWidth="1"/>
    <col min="18" max="18" width="8.6640625" style="188" bestFit="1" customWidth="1"/>
    <col min="19" max="19" width="7.33203125" style="188" bestFit="1" customWidth="1"/>
    <col min="20" max="16384" width="11.44140625" style="188"/>
  </cols>
  <sheetData>
    <row r="1" spans="1:19" x14ac:dyDescent="0.25">
      <c r="A1" s="700" t="s">
        <v>122</v>
      </c>
      <c r="B1" s="699">
        <v>2011</v>
      </c>
      <c r="C1" s="699"/>
      <c r="D1" s="699">
        <v>2012</v>
      </c>
      <c r="E1" s="699"/>
      <c r="F1" s="699">
        <v>2013</v>
      </c>
      <c r="G1" s="699"/>
      <c r="H1" s="699">
        <v>2014</v>
      </c>
      <c r="I1" s="699"/>
      <c r="J1" s="699">
        <v>2015</v>
      </c>
      <c r="K1" s="699"/>
      <c r="L1" s="699">
        <v>2016</v>
      </c>
      <c r="M1" s="699"/>
      <c r="N1" s="699">
        <v>2017</v>
      </c>
      <c r="O1" s="699"/>
      <c r="P1" s="597">
        <v>2018</v>
      </c>
      <c r="Q1" s="598"/>
      <c r="R1" s="597">
        <v>2019</v>
      </c>
      <c r="S1" s="598"/>
    </row>
    <row r="2" spans="1:19" ht="22.8" x14ac:dyDescent="0.25">
      <c r="A2" s="700"/>
      <c r="B2" s="448" t="s">
        <v>324</v>
      </c>
      <c r="C2" s="425" t="s">
        <v>3</v>
      </c>
      <c r="D2" s="448" t="s">
        <v>324</v>
      </c>
      <c r="E2" s="425" t="s">
        <v>3</v>
      </c>
      <c r="F2" s="448" t="s">
        <v>324</v>
      </c>
      <c r="G2" s="425" t="s">
        <v>3</v>
      </c>
      <c r="H2" s="448" t="s">
        <v>324</v>
      </c>
      <c r="I2" s="425" t="s">
        <v>3</v>
      </c>
      <c r="J2" s="448" t="s">
        <v>324</v>
      </c>
      <c r="K2" s="425" t="s">
        <v>3</v>
      </c>
      <c r="L2" s="448" t="s">
        <v>325</v>
      </c>
      <c r="M2" s="425" t="s">
        <v>3</v>
      </c>
      <c r="N2" s="448" t="s">
        <v>325</v>
      </c>
      <c r="O2" s="425" t="s">
        <v>3</v>
      </c>
      <c r="P2" s="448" t="s">
        <v>325</v>
      </c>
      <c r="Q2" s="425" t="s">
        <v>3</v>
      </c>
      <c r="R2" s="448" t="s">
        <v>325</v>
      </c>
      <c r="S2" s="425" t="s">
        <v>3</v>
      </c>
    </row>
    <row r="3" spans="1:19" x14ac:dyDescent="0.25">
      <c r="A3" s="449" t="s">
        <v>121</v>
      </c>
      <c r="B3" s="471">
        <v>0</v>
      </c>
      <c r="C3" s="450">
        <v>0</v>
      </c>
      <c r="D3" s="471">
        <v>0</v>
      </c>
      <c r="E3" s="450">
        <v>0</v>
      </c>
      <c r="F3" s="471">
        <v>0</v>
      </c>
      <c r="G3" s="450">
        <v>0</v>
      </c>
      <c r="H3" s="471">
        <v>17</v>
      </c>
      <c r="I3" s="451">
        <v>5.0466818067120868E-5</v>
      </c>
      <c r="J3" s="471">
        <v>14</v>
      </c>
      <c r="K3" s="452">
        <v>4.1083669828152877E-5</v>
      </c>
      <c r="L3" s="474">
        <v>7.5750000000000002</v>
      </c>
      <c r="M3" s="453">
        <v>2.0000000000000002E-5</v>
      </c>
      <c r="N3" s="475">
        <v>7.0475940000000001</v>
      </c>
      <c r="O3" s="453">
        <v>2.0000000000000002E-5</v>
      </c>
      <c r="P3" s="475">
        <v>6.4829999999999997</v>
      </c>
      <c r="Q3" s="460">
        <f>+P3/P$18</f>
        <v>1.5341317043383515E-5</v>
      </c>
      <c r="R3" s="475">
        <v>4.3339999999999996</v>
      </c>
      <c r="S3" s="460">
        <f>+R3/R$18</f>
        <v>1.0418170608759956E-5</v>
      </c>
    </row>
    <row r="4" spans="1:19" x14ac:dyDescent="0.25">
      <c r="A4" s="449" t="s">
        <v>402</v>
      </c>
      <c r="B4" s="472">
        <v>9646</v>
      </c>
      <c r="C4" s="451">
        <v>3.8412832418742084E-2</v>
      </c>
      <c r="D4" s="472">
        <v>8470</v>
      </c>
      <c r="E4" s="451">
        <v>2.9529583622411804E-2</v>
      </c>
      <c r="F4" s="472">
        <v>6201</v>
      </c>
      <c r="G4" s="451">
        <v>1.9540247995084213E-2</v>
      </c>
      <c r="H4" s="472">
        <v>5380</v>
      </c>
      <c r="I4" s="454">
        <v>1.5971263600065309E-2</v>
      </c>
      <c r="J4" s="472">
        <v>4446</v>
      </c>
      <c r="K4" s="451">
        <v>1.3046999718283407E-2</v>
      </c>
      <c r="L4" s="475">
        <v>6654.3509999999997</v>
      </c>
      <c r="M4" s="455">
        <v>1.7500000000000002E-2</v>
      </c>
      <c r="N4" s="475">
        <v>8653.0233959999987</v>
      </c>
      <c r="O4" s="455">
        <v>2.1299999999999999E-2</v>
      </c>
      <c r="P4" s="475">
        <v>10429.902</v>
      </c>
      <c r="Q4" s="458">
        <f t="shared" ref="Q4:S17" si="0">+P4/P$18</f>
        <v>2.4681232965204351E-2</v>
      </c>
      <c r="R4" s="475">
        <v>9993.1200000000008</v>
      </c>
      <c r="S4" s="458">
        <f t="shared" si="0"/>
        <v>2.4021695679236572E-2</v>
      </c>
    </row>
    <row r="5" spans="1:19" x14ac:dyDescent="0.25">
      <c r="A5" s="449" t="s">
        <v>401</v>
      </c>
      <c r="B5" s="473">
        <v>676</v>
      </c>
      <c r="C5" s="451">
        <v>2.6920044282676392E-3</v>
      </c>
      <c r="D5" s="473">
        <v>614</v>
      </c>
      <c r="E5" s="451">
        <v>2.1406333346116703E-3</v>
      </c>
      <c r="F5" s="473">
        <v>761</v>
      </c>
      <c r="G5" s="451">
        <v>2.3980210811577305E-3</v>
      </c>
      <c r="H5" s="473">
        <v>886</v>
      </c>
      <c r="I5" s="454">
        <v>2.6302118122040639E-3</v>
      </c>
      <c r="J5" s="472">
        <v>1135</v>
      </c>
      <c r="K5" s="451">
        <v>3.3307118039252511E-3</v>
      </c>
      <c r="L5" s="475">
        <v>1884.434</v>
      </c>
      <c r="M5" s="455">
        <v>4.8999999999999998E-3</v>
      </c>
      <c r="N5" s="475">
        <v>2140.2801180000001</v>
      </c>
      <c r="O5" s="455">
        <v>5.3E-3</v>
      </c>
      <c r="P5" s="475">
        <v>3073.0740000000001</v>
      </c>
      <c r="Q5" s="458">
        <f t="shared" si="0"/>
        <v>7.2720966422611059E-3</v>
      </c>
      <c r="R5" s="475">
        <v>3776.7550000000001</v>
      </c>
      <c r="S5" s="458">
        <f t="shared" si="0"/>
        <v>9.0786520391064173E-3</v>
      </c>
    </row>
    <row r="6" spans="1:19" x14ac:dyDescent="0.25">
      <c r="A6" s="449" t="s">
        <v>400</v>
      </c>
      <c r="B6" s="472">
        <v>37600</v>
      </c>
      <c r="C6" s="451">
        <v>0.14973279068470893</v>
      </c>
      <c r="D6" s="472">
        <v>34520</v>
      </c>
      <c r="E6" s="451">
        <v>0.12034961353549652</v>
      </c>
      <c r="F6" s="472">
        <v>50544</v>
      </c>
      <c r="G6" s="451">
        <v>0.15927145535615814</v>
      </c>
      <c r="H6" s="472">
        <v>35032</v>
      </c>
      <c r="I6" s="454">
        <v>0.10399726885455166</v>
      </c>
      <c r="J6" s="472">
        <v>36296</v>
      </c>
      <c r="K6" s="451">
        <v>0.1065123485773312</v>
      </c>
      <c r="L6" s="475">
        <v>66232.903999999995</v>
      </c>
      <c r="M6" s="455">
        <v>0.17369999999999999</v>
      </c>
      <c r="N6" s="475">
        <v>67699.001231999995</v>
      </c>
      <c r="O6" s="455">
        <v>0.16669999999999999</v>
      </c>
      <c r="P6" s="475">
        <v>66364.425000000003</v>
      </c>
      <c r="Q6" s="458">
        <f t="shared" si="0"/>
        <v>0.15704422093580858</v>
      </c>
      <c r="R6" s="475">
        <v>53343.372000000003</v>
      </c>
      <c r="S6" s="458">
        <f t="shared" si="0"/>
        <v>0.12822804576431676</v>
      </c>
    </row>
    <row r="7" spans="1:19" x14ac:dyDescent="0.25">
      <c r="A7" s="449" t="s">
        <v>399</v>
      </c>
      <c r="B7" s="472"/>
      <c r="C7" s="451"/>
      <c r="D7" s="472"/>
      <c r="E7" s="451"/>
      <c r="F7" s="472"/>
      <c r="G7" s="451"/>
      <c r="H7" s="472"/>
      <c r="I7" s="454"/>
      <c r="J7" s="472"/>
      <c r="K7" s="451"/>
      <c r="L7" s="475"/>
      <c r="M7" s="455"/>
      <c r="N7" s="475"/>
      <c r="O7" s="455"/>
      <c r="P7" s="475"/>
      <c r="Q7" s="458"/>
      <c r="R7" s="475">
        <v>17.5</v>
      </c>
      <c r="S7" s="460">
        <f t="shared" si="0"/>
        <v>4.2066909472380998E-5</v>
      </c>
    </row>
    <row r="8" spans="1:19" x14ac:dyDescent="0.25">
      <c r="A8" s="449" t="s">
        <v>398</v>
      </c>
      <c r="B8" s="472">
        <v>192057</v>
      </c>
      <c r="C8" s="451">
        <v>0.76481996224822191</v>
      </c>
      <c r="D8" s="472">
        <v>230442</v>
      </c>
      <c r="E8" s="451">
        <v>0.80340688419313111</v>
      </c>
      <c r="F8" s="472">
        <v>245377</v>
      </c>
      <c r="G8" s="451">
        <v>0.77321842159164311</v>
      </c>
      <c r="H8" s="472">
        <v>273708</v>
      </c>
      <c r="I8" s="454">
        <v>0.81253951997150109</v>
      </c>
      <c r="J8" s="472">
        <v>282481</v>
      </c>
      <c r="K8" s="451">
        <v>0.82895400976617528</v>
      </c>
      <c r="L8" s="475">
        <v>282814.217</v>
      </c>
      <c r="M8" s="455">
        <v>0.74170000000000003</v>
      </c>
      <c r="N8" s="475">
        <v>304590.93055200001</v>
      </c>
      <c r="O8" s="455">
        <v>0.75019999999999998</v>
      </c>
      <c r="P8" s="475">
        <v>315013.94900000002</v>
      </c>
      <c r="Q8" s="458">
        <f t="shared" si="0"/>
        <v>0.74544637740201225</v>
      </c>
      <c r="R8" s="475">
        <v>320036.85600000003</v>
      </c>
      <c r="S8" s="458">
        <f t="shared" si="0"/>
        <v>0.76931208281013908</v>
      </c>
    </row>
    <row r="9" spans="1:19" x14ac:dyDescent="0.25">
      <c r="A9" s="449" t="s">
        <v>397</v>
      </c>
      <c r="B9" s="473">
        <v>95</v>
      </c>
      <c r="C9" s="451">
        <v>3.7831423178317418E-4</v>
      </c>
      <c r="D9" s="473">
        <v>75</v>
      </c>
      <c r="E9" s="451">
        <v>2.6147801318546459E-4</v>
      </c>
      <c r="F9" s="473">
        <v>101</v>
      </c>
      <c r="G9" s="451">
        <v>3.1826560998282627E-4</v>
      </c>
      <c r="H9" s="473">
        <v>93</v>
      </c>
      <c r="I9" s="451">
        <v>2.7608318119072003E-4</v>
      </c>
      <c r="J9" s="473">
        <v>104</v>
      </c>
      <c r="K9" s="451">
        <v>3.0519297586627855E-4</v>
      </c>
      <c r="L9" s="475">
        <v>1079.5419999999999</v>
      </c>
      <c r="M9" s="455">
        <v>2.8E-3</v>
      </c>
      <c r="N9" s="475">
        <v>958.43687399999999</v>
      </c>
      <c r="O9" s="455">
        <v>2.3999999999999998E-3</v>
      </c>
      <c r="P9" s="475">
        <v>1426.5050000000001</v>
      </c>
      <c r="Q9" s="458">
        <f t="shared" si="0"/>
        <v>3.3756695154977326E-3</v>
      </c>
      <c r="R9" s="475">
        <v>1761.2819999999999</v>
      </c>
      <c r="S9" s="458">
        <f t="shared" si="0"/>
        <v>4.233810882819094E-3</v>
      </c>
    </row>
    <row r="10" spans="1:19" x14ac:dyDescent="0.25">
      <c r="A10" s="449" t="s">
        <v>396</v>
      </c>
      <c r="B10" s="473">
        <v>48</v>
      </c>
      <c r="C10" s="451">
        <v>1.9114824342728802E-4</v>
      </c>
      <c r="D10" s="473">
        <v>24</v>
      </c>
      <c r="E10" s="451">
        <v>8.3672964219348673E-5</v>
      </c>
      <c r="F10" s="473">
        <v>16</v>
      </c>
      <c r="G10" s="451">
        <v>5.0418314452724951E-5</v>
      </c>
      <c r="H10" s="473">
        <v>0</v>
      </c>
      <c r="I10" s="450">
        <v>0</v>
      </c>
      <c r="J10" s="473">
        <v>0</v>
      </c>
      <c r="K10" s="450">
        <v>0</v>
      </c>
      <c r="L10" s="475">
        <v>172.905</v>
      </c>
      <c r="M10" s="455">
        <v>5.0000000000000001E-4</v>
      </c>
      <c r="N10" s="475">
        <v>158.517</v>
      </c>
      <c r="O10" s="456">
        <v>4.0000000000000002E-4</v>
      </c>
      <c r="P10" s="475">
        <v>113.944</v>
      </c>
      <c r="Q10" s="459">
        <f t="shared" si="0"/>
        <v>2.6963612975339983E-4</v>
      </c>
      <c r="R10" s="475">
        <v>129.732</v>
      </c>
      <c r="S10" s="459">
        <f t="shared" si="0"/>
        <v>3.118528171240532E-4</v>
      </c>
    </row>
    <row r="11" spans="1:19" x14ac:dyDescent="0.25">
      <c r="A11" s="449" t="s">
        <v>395</v>
      </c>
      <c r="B11" s="472">
        <v>7686</v>
      </c>
      <c r="C11" s="451">
        <v>3.0607612478794493E-2</v>
      </c>
      <c r="D11" s="472">
        <v>7533</v>
      </c>
      <c r="E11" s="451">
        <v>2.6262851644348065E-2</v>
      </c>
      <c r="F11" s="472">
        <v>7072</v>
      </c>
      <c r="G11" s="451">
        <v>2.2284894988104428E-2</v>
      </c>
      <c r="H11" s="472">
        <v>5951</v>
      </c>
      <c r="I11" s="454">
        <v>1.7666354959849192E-2</v>
      </c>
      <c r="J11" s="472">
        <v>6067</v>
      </c>
      <c r="K11" s="451">
        <v>1.7803901774814536E-2</v>
      </c>
      <c r="L11" s="475">
        <v>8599.9930000000004</v>
      </c>
      <c r="M11" s="455">
        <v>2.2599999999999999E-2</v>
      </c>
      <c r="N11" s="475">
        <v>8969.5259279999991</v>
      </c>
      <c r="O11" s="455">
        <v>2.2100000000000002E-2</v>
      </c>
      <c r="P11" s="475">
        <v>13010.716</v>
      </c>
      <c r="Q11" s="458">
        <f t="shared" si="0"/>
        <v>3.0788449655625882E-2</v>
      </c>
      <c r="R11" s="475">
        <v>14809.058999999999</v>
      </c>
      <c r="S11" s="458">
        <f t="shared" si="0"/>
        <v>3.5598362532808514E-2</v>
      </c>
    </row>
    <row r="12" spans="1:19" x14ac:dyDescent="0.25">
      <c r="A12" s="449" t="s">
        <v>394</v>
      </c>
      <c r="B12" s="473">
        <v>500</v>
      </c>
      <c r="C12" s="451">
        <v>1.9911275357009169E-3</v>
      </c>
      <c r="D12" s="473">
        <v>600</v>
      </c>
      <c r="E12" s="451">
        <v>2.0918241054837168E-3</v>
      </c>
      <c r="F12" s="473">
        <v>755</v>
      </c>
      <c r="G12" s="451">
        <v>2.3791142132379589E-3</v>
      </c>
      <c r="H12" s="473">
        <v>505</v>
      </c>
      <c r="I12" s="454">
        <v>1.4991613602291787E-3</v>
      </c>
      <c r="J12" s="473">
        <v>505</v>
      </c>
      <c r="K12" s="451">
        <v>1.4819466616583716E-3</v>
      </c>
      <c r="L12" s="475">
        <v>549.96600000000001</v>
      </c>
      <c r="M12" s="455">
        <v>1.4E-3</v>
      </c>
      <c r="N12" s="475">
        <v>559.06124399999999</v>
      </c>
      <c r="O12" s="455">
        <v>1.4E-3</v>
      </c>
      <c r="P12" s="475">
        <v>499.11</v>
      </c>
      <c r="Q12" s="458">
        <f t="shared" si="0"/>
        <v>1.181089734617175E-3</v>
      </c>
      <c r="R12" s="475">
        <v>569.53800000000001</v>
      </c>
      <c r="S12" s="458">
        <f t="shared" si="0"/>
        <v>1.3690687706903388E-3</v>
      </c>
    </row>
    <row r="13" spans="1:19" x14ac:dyDescent="0.25">
      <c r="A13" s="449" t="s">
        <v>393</v>
      </c>
      <c r="B13" s="472">
        <v>2186</v>
      </c>
      <c r="C13" s="451">
        <v>8.7052095860844086E-3</v>
      </c>
      <c r="D13" s="472">
        <v>3409</v>
      </c>
      <c r="E13" s="451">
        <v>1.1885047292656652E-2</v>
      </c>
      <c r="F13" s="472">
        <v>2897</v>
      </c>
      <c r="G13" s="451">
        <v>9.1288660605965116E-3</v>
      </c>
      <c r="H13" s="473">
        <v>0</v>
      </c>
      <c r="I13" s="454">
        <v>0</v>
      </c>
      <c r="J13" s="473">
        <v>48</v>
      </c>
      <c r="K13" s="451">
        <v>1.4085829655366701E-4</v>
      </c>
      <c r="L13" s="475">
        <v>5026.183</v>
      </c>
      <c r="M13" s="455">
        <v>1.32E-2</v>
      </c>
      <c r="N13" s="475">
        <v>4484.7793799999999</v>
      </c>
      <c r="O13" s="455">
        <v>1.0999999999999999E-2</v>
      </c>
      <c r="P13" s="475">
        <v>4079.1759999999999</v>
      </c>
      <c r="Q13" s="458">
        <f t="shared" si="0"/>
        <v>9.6529280104521043E-3</v>
      </c>
      <c r="R13" s="475">
        <v>4262.8890000000001</v>
      </c>
      <c r="S13" s="458">
        <f t="shared" si="0"/>
        <v>1.0247232323074786E-2</v>
      </c>
    </row>
    <row r="14" spans="1:19" x14ac:dyDescent="0.25">
      <c r="A14" s="449" t="s">
        <v>392</v>
      </c>
      <c r="B14" s="472"/>
      <c r="C14" s="451"/>
      <c r="D14" s="472"/>
      <c r="E14" s="451"/>
      <c r="F14" s="472"/>
      <c r="G14" s="451"/>
      <c r="H14" s="473"/>
      <c r="I14" s="454"/>
      <c r="J14" s="473"/>
      <c r="K14" s="451"/>
      <c r="L14" s="475"/>
      <c r="M14" s="455"/>
      <c r="N14" s="475"/>
      <c r="O14" s="455"/>
      <c r="P14" s="475">
        <v>10</v>
      </c>
      <c r="Q14" s="460">
        <f t="shared" si="0"/>
        <v>2.3663916463648796E-5</v>
      </c>
      <c r="R14" s="475">
        <v>6.298</v>
      </c>
      <c r="S14" s="460">
        <f t="shared" si="0"/>
        <v>1.5139279763260315E-5</v>
      </c>
    </row>
    <row r="15" spans="1:19" x14ac:dyDescent="0.25">
      <c r="A15" s="449" t="s">
        <v>391</v>
      </c>
      <c r="B15" s="473">
        <v>620</v>
      </c>
      <c r="C15" s="451">
        <v>2.4689981442691366E-3</v>
      </c>
      <c r="D15" s="473">
        <v>458</v>
      </c>
      <c r="E15" s="451">
        <v>1.5967590671859039E-3</v>
      </c>
      <c r="F15" s="473">
        <v>480</v>
      </c>
      <c r="G15" s="451">
        <v>1.5125494335817486E-3</v>
      </c>
      <c r="H15" s="472">
        <v>4785</v>
      </c>
      <c r="I15" s="454">
        <v>1.420492496771608E-2</v>
      </c>
      <c r="J15" s="473">
        <v>731</v>
      </c>
      <c r="K15" s="451">
        <v>2.1451544745985538E-3</v>
      </c>
      <c r="L15" s="475">
        <v>0</v>
      </c>
      <c r="M15" s="457">
        <v>0</v>
      </c>
      <c r="N15" s="475">
        <v>118.57789799999999</v>
      </c>
      <c r="O15" s="456">
        <v>2.9999999999999997E-4</v>
      </c>
      <c r="P15" s="475">
        <v>196.911</v>
      </c>
      <c r="Q15" s="459">
        <f t="shared" si="0"/>
        <v>4.6596854547735478E-4</v>
      </c>
      <c r="R15" s="475">
        <v>87.831000000000003</v>
      </c>
      <c r="S15" s="458">
        <f t="shared" si="0"/>
        <v>2.1113021290678258E-4</v>
      </c>
    </row>
    <row r="16" spans="1:19" x14ac:dyDescent="0.25">
      <c r="A16" s="449" t="s">
        <v>390</v>
      </c>
      <c r="B16" s="473">
        <v>0</v>
      </c>
      <c r="C16" s="450">
        <v>0</v>
      </c>
      <c r="D16" s="473">
        <v>125</v>
      </c>
      <c r="E16" s="450">
        <v>4.3579668864244104E-4</v>
      </c>
      <c r="F16" s="473">
        <v>123</v>
      </c>
      <c r="G16" s="450">
        <v>3.8759079235532306E-4</v>
      </c>
      <c r="H16" s="473">
        <v>89</v>
      </c>
      <c r="I16" s="454">
        <v>2.6420863576316221E-4</v>
      </c>
      <c r="J16" s="473">
        <v>83</v>
      </c>
      <c r="K16" s="451">
        <v>2.435674711240492E-4</v>
      </c>
      <c r="L16" s="475">
        <v>50</v>
      </c>
      <c r="M16" s="456">
        <v>1E-4</v>
      </c>
      <c r="N16" s="475">
        <v>110.43351000000001</v>
      </c>
      <c r="O16" s="456">
        <v>2.9999999999999997E-4</v>
      </c>
      <c r="P16" s="475">
        <v>0</v>
      </c>
      <c r="Q16" s="461">
        <f t="shared" si="0"/>
        <v>0</v>
      </c>
      <c r="R16" s="475">
        <v>0</v>
      </c>
      <c r="S16" s="461">
        <f t="shared" si="0"/>
        <v>0</v>
      </c>
    </row>
    <row r="17" spans="1:19" x14ac:dyDescent="0.25">
      <c r="A17" s="449" t="s">
        <v>305</v>
      </c>
      <c r="B17" s="473">
        <v>0</v>
      </c>
      <c r="C17" s="450">
        <v>0</v>
      </c>
      <c r="D17" s="473">
        <v>561</v>
      </c>
      <c r="E17" s="450">
        <v>1.9558555386272754E-3</v>
      </c>
      <c r="F17" s="472">
        <v>3018</v>
      </c>
      <c r="G17" s="454">
        <v>9.5101545636452449E-3</v>
      </c>
      <c r="H17" s="472">
        <v>10409</v>
      </c>
      <c r="I17" s="454">
        <v>3.0900535838862417E-2</v>
      </c>
      <c r="J17" s="472">
        <v>8858</v>
      </c>
      <c r="K17" s="454">
        <v>2.5994224809841298E-2</v>
      </c>
      <c r="L17" s="475">
        <v>8210.2810000000009</v>
      </c>
      <c r="M17" s="455">
        <v>2.1499999999999998E-2</v>
      </c>
      <c r="N17" s="475">
        <v>7589.4410159999998</v>
      </c>
      <c r="O17" s="456">
        <v>1.8700000000000001E-2</v>
      </c>
      <c r="P17" s="475">
        <v>8360.1229999999996</v>
      </c>
      <c r="Q17" s="458">
        <f t="shared" si="0"/>
        <v>1.9783325229782895E-2</v>
      </c>
      <c r="R17" s="475">
        <v>7205.3720000000003</v>
      </c>
      <c r="S17" s="458">
        <f t="shared" si="0"/>
        <v>1.7320441807933074E-2</v>
      </c>
    </row>
    <row r="18" spans="1:19" x14ac:dyDescent="0.25">
      <c r="A18" s="175" t="s">
        <v>89</v>
      </c>
      <c r="B18" s="192">
        <f>SUM(B3:B17)</f>
        <v>251114</v>
      </c>
      <c r="C18" s="192"/>
      <c r="D18" s="192">
        <f>SUM(D3:D17)</f>
        <v>286831</v>
      </c>
      <c r="E18" s="193"/>
      <c r="F18" s="192">
        <f>SUM(F3:F17)</f>
        <v>317345</v>
      </c>
      <c r="G18" s="193"/>
      <c r="H18" s="192">
        <f>SUM(H3:H17)</f>
        <v>336855</v>
      </c>
      <c r="I18" s="193"/>
      <c r="J18" s="192">
        <f>SUM(J3:J17)</f>
        <v>340768</v>
      </c>
      <c r="K18" s="193"/>
      <c r="L18" s="192">
        <v>381282.35</v>
      </c>
      <c r="M18" s="100">
        <f>SUM(M3:M17)</f>
        <v>0.99991999999999981</v>
      </c>
      <c r="N18" s="192">
        <v>395749.56599999999</v>
      </c>
      <c r="O18" s="100">
        <f>SUM(O3:O17)</f>
        <v>1.0001199999999997</v>
      </c>
      <c r="P18" s="192">
        <f>SUM(P3:P17)</f>
        <v>422584.31800000009</v>
      </c>
      <c r="Q18" s="282"/>
      <c r="R18" s="192">
        <f>SUM(R3:R17)</f>
        <v>416003.93800000008</v>
      </c>
      <c r="S18" s="282"/>
    </row>
    <row r="20" spans="1:19" x14ac:dyDescent="0.25">
      <c r="A20" s="189" t="s">
        <v>113</v>
      </c>
      <c r="B20" s="157">
        <v>1.1265803189999999</v>
      </c>
      <c r="D20" s="157">
        <v>1.1265803189999999</v>
      </c>
      <c r="F20" s="157">
        <v>1.1265803189999999</v>
      </c>
      <c r="H20" s="157">
        <v>1.1265803189999999</v>
      </c>
      <c r="J20" s="157">
        <v>1.1265803189999999</v>
      </c>
      <c r="L20" s="157">
        <v>1.0609</v>
      </c>
      <c r="N20" s="157">
        <v>1.0884833999999999</v>
      </c>
      <c r="P20" s="157">
        <v>1.0609</v>
      </c>
      <c r="R20" s="462">
        <v>1.03</v>
      </c>
    </row>
    <row r="22" spans="1:19" x14ac:dyDescent="0.25">
      <c r="A22" s="468"/>
      <c r="B22" s="191">
        <v>2011</v>
      </c>
      <c r="C22" s="191">
        <v>2012</v>
      </c>
      <c r="D22" s="191">
        <v>2013</v>
      </c>
      <c r="E22" s="191">
        <v>2014</v>
      </c>
      <c r="F22" s="191">
        <v>2015</v>
      </c>
      <c r="G22" s="191">
        <v>2016</v>
      </c>
      <c r="H22" s="191">
        <v>2017</v>
      </c>
      <c r="I22" s="191">
        <v>2018</v>
      </c>
      <c r="J22" s="191">
        <v>2019</v>
      </c>
    </row>
    <row r="23" spans="1:19" x14ac:dyDescent="0.25">
      <c r="A23" s="449" t="str">
        <f>+A3</f>
        <v>03 Poder Judicial</v>
      </c>
      <c r="B23" s="191">
        <f>ROUND(B3*B$20,0)</f>
        <v>0</v>
      </c>
      <c r="C23" s="191">
        <f>ROUND(D3*D$20,0)</f>
        <v>0</v>
      </c>
      <c r="D23" s="191">
        <f>ROUND(F3*F$20,0)</f>
        <v>0</v>
      </c>
      <c r="E23" s="191">
        <f>ROUND(H3*H$20,0)</f>
        <v>19</v>
      </c>
      <c r="F23" s="191">
        <f>ROUND(J3*J$20,0)</f>
        <v>16</v>
      </c>
      <c r="G23" s="191">
        <f>ROUND(L3*L$20,0)</f>
        <v>8</v>
      </c>
      <c r="H23" s="191">
        <f>ROUND(N3*N$20,0)</f>
        <v>8</v>
      </c>
      <c r="I23" s="191">
        <f>ROUND(P3*P$20,0)</f>
        <v>7</v>
      </c>
      <c r="J23" s="191">
        <f>ROUND(R3*R$20,0)</f>
        <v>4</v>
      </c>
      <c r="Q23" s="687"/>
    </row>
    <row r="24" spans="1:19" x14ac:dyDescent="0.25">
      <c r="A24" s="449" t="str">
        <f t="shared" ref="A24:A36" si="1">+A4</f>
        <v>05 Min. Interior</v>
      </c>
      <c r="B24" s="191">
        <f t="shared" ref="B24:B37" si="2">ROUND(B4*B$20,0)</f>
        <v>10867</v>
      </c>
      <c r="C24" s="191">
        <f t="shared" ref="C24:C37" si="3">ROUND(D4*D$20,0)</f>
        <v>9542</v>
      </c>
      <c r="D24" s="191">
        <f t="shared" ref="D24:D37" si="4">ROUND(F4*F$20,0)</f>
        <v>6986</v>
      </c>
      <c r="E24" s="191">
        <f t="shared" ref="E24:E37" si="5">ROUND(H4*H$20,0)</f>
        <v>6061</v>
      </c>
      <c r="F24" s="191">
        <f t="shared" ref="F24:F37" si="6">ROUND(J4*J$20,0)</f>
        <v>5009</v>
      </c>
      <c r="G24" s="191">
        <f t="shared" ref="G24:G37" si="7">ROUND(L4*L$20,0)</f>
        <v>7060</v>
      </c>
      <c r="H24" s="191">
        <f t="shared" ref="H24:H37" si="8">ROUND(N4*N$20,0)</f>
        <v>9419</v>
      </c>
      <c r="I24" s="191">
        <f t="shared" ref="I24:I37" si="9">ROUND(P4*P$20,0)</f>
        <v>11065</v>
      </c>
      <c r="J24" s="191">
        <f t="shared" ref="J24:J37" si="10">ROUND(R4*R$20,0)</f>
        <v>10293</v>
      </c>
    </row>
    <row r="25" spans="1:19" x14ac:dyDescent="0.25">
      <c r="A25" s="449" t="str">
        <f t="shared" si="1"/>
        <v>06 Min. RR.EE.</v>
      </c>
      <c r="B25" s="191">
        <f t="shared" si="2"/>
        <v>762</v>
      </c>
      <c r="C25" s="191">
        <f t="shared" si="3"/>
        <v>692</v>
      </c>
      <c r="D25" s="191">
        <f t="shared" si="4"/>
        <v>857</v>
      </c>
      <c r="E25" s="191">
        <f t="shared" si="5"/>
        <v>998</v>
      </c>
      <c r="F25" s="191">
        <f t="shared" si="6"/>
        <v>1279</v>
      </c>
      <c r="G25" s="191">
        <f t="shared" si="7"/>
        <v>1999</v>
      </c>
      <c r="H25" s="191">
        <f t="shared" si="8"/>
        <v>2330</v>
      </c>
      <c r="I25" s="191">
        <f t="shared" si="9"/>
        <v>3260</v>
      </c>
      <c r="J25" s="191">
        <f t="shared" si="10"/>
        <v>3890</v>
      </c>
    </row>
    <row r="26" spans="1:19" x14ac:dyDescent="0.25">
      <c r="A26" s="449" t="str">
        <f t="shared" si="1"/>
        <v>07 MINECON</v>
      </c>
      <c r="B26" s="191">
        <f t="shared" si="2"/>
        <v>42359</v>
      </c>
      <c r="C26" s="191">
        <f t="shared" si="3"/>
        <v>38890</v>
      </c>
      <c r="D26" s="191">
        <f t="shared" si="4"/>
        <v>56942</v>
      </c>
      <c r="E26" s="191">
        <f t="shared" si="5"/>
        <v>39466</v>
      </c>
      <c r="F26" s="191">
        <f t="shared" si="6"/>
        <v>40890</v>
      </c>
      <c r="G26" s="191">
        <f t="shared" si="7"/>
        <v>70266</v>
      </c>
      <c r="H26" s="191">
        <f t="shared" si="8"/>
        <v>73689</v>
      </c>
      <c r="I26" s="191">
        <f t="shared" si="9"/>
        <v>70406</v>
      </c>
      <c r="J26" s="191">
        <f t="shared" si="10"/>
        <v>54944</v>
      </c>
    </row>
    <row r="27" spans="1:19" x14ac:dyDescent="0.25">
      <c r="A27" s="449" t="str">
        <f t="shared" si="1"/>
        <v>08 Min. Hacienda</v>
      </c>
      <c r="B27" s="191">
        <f t="shared" si="2"/>
        <v>0</v>
      </c>
      <c r="C27" s="191">
        <f t="shared" si="3"/>
        <v>0</v>
      </c>
      <c r="D27" s="191">
        <f t="shared" si="4"/>
        <v>0</v>
      </c>
      <c r="E27" s="191">
        <f t="shared" si="5"/>
        <v>0</v>
      </c>
      <c r="F27" s="191">
        <f t="shared" si="6"/>
        <v>0</v>
      </c>
      <c r="G27" s="191">
        <f t="shared" si="7"/>
        <v>0</v>
      </c>
      <c r="H27" s="191">
        <f t="shared" si="8"/>
        <v>0</v>
      </c>
      <c r="I27" s="191">
        <f t="shared" si="9"/>
        <v>0</v>
      </c>
      <c r="J27" s="191">
        <f t="shared" si="10"/>
        <v>18</v>
      </c>
    </row>
    <row r="28" spans="1:19" x14ac:dyDescent="0.25">
      <c r="A28" s="449" t="str">
        <f t="shared" si="1"/>
        <v>09 MINEDUC</v>
      </c>
      <c r="B28" s="191">
        <f t="shared" si="2"/>
        <v>216368</v>
      </c>
      <c r="C28" s="191">
        <f t="shared" si="3"/>
        <v>259611</v>
      </c>
      <c r="D28" s="191">
        <f t="shared" si="4"/>
        <v>276437</v>
      </c>
      <c r="E28" s="191">
        <f t="shared" si="5"/>
        <v>308354</v>
      </c>
      <c r="F28" s="191">
        <f t="shared" si="6"/>
        <v>318238</v>
      </c>
      <c r="G28" s="191">
        <f t="shared" si="7"/>
        <v>300038</v>
      </c>
      <c r="H28" s="191">
        <f t="shared" si="8"/>
        <v>331542</v>
      </c>
      <c r="I28" s="191">
        <f t="shared" si="9"/>
        <v>334198</v>
      </c>
      <c r="J28" s="191">
        <f t="shared" si="10"/>
        <v>329638</v>
      </c>
    </row>
    <row r="29" spans="1:19" x14ac:dyDescent="0.25">
      <c r="A29" s="449" t="str">
        <f t="shared" si="1"/>
        <v>11 Min. Defensa</v>
      </c>
      <c r="B29" s="191">
        <f t="shared" si="2"/>
        <v>107</v>
      </c>
      <c r="C29" s="191">
        <f t="shared" si="3"/>
        <v>84</v>
      </c>
      <c r="D29" s="191">
        <f t="shared" si="4"/>
        <v>114</v>
      </c>
      <c r="E29" s="191">
        <f t="shared" si="5"/>
        <v>105</v>
      </c>
      <c r="F29" s="191">
        <f t="shared" si="6"/>
        <v>117</v>
      </c>
      <c r="G29" s="191">
        <f t="shared" si="7"/>
        <v>1145</v>
      </c>
      <c r="H29" s="191">
        <f t="shared" si="8"/>
        <v>1043</v>
      </c>
      <c r="I29" s="191">
        <f t="shared" si="9"/>
        <v>1513</v>
      </c>
      <c r="J29" s="191">
        <f t="shared" si="10"/>
        <v>1814</v>
      </c>
    </row>
    <row r="30" spans="1:19" x14ac:dyDescent="0.25">
      <c r="A30" s="449" t="str">
        <f t="shared" si="1"/>
        <v>12 MOP</v>
      </c>
      <c r="B30" s="191">
        <f t="shared" si="2"/>
        <v>54</v>
      </c>
      <c r="C30" s="191">
        <f t="shared" si="3"/>
        <v>27</v>
      </c>
      <c r="D30" s="191">
        <f t="shared" si="4"/>
        <v>18</v>
      </c>
      <c r="E30" s="191">
        <f t="shared" si="5"/>
        <v>0</v>
      </c>
      <c r="F30" s="191">
        <f t="shared" si="6"/>
        <v>0</v>
      </c>
      <c r="G30" s="191">
        <f t="shared" si="7"/>
        <v>183</v>
      </c>
      <c r="H30" s="191">
        <f t="shared" si="8"/>
        <v>173</v>
      </c>
      <c r="I30" s="191">
        <f t="shared" si="9"/>
        <v>121</v>
      </c>
      <c r="J30" s="191">
        <f t="shared" si="10"/>
        <v>134</v>
      </c>
    </row>
    <row r="31" spans="1:19" x14ac:dyDescent="0.25">
      <c r="A31" s="449" t="str">
        <f t="shared" si="1"/>
        <v>13 MINAGRI</v>
      </c>
      <c r="B31" s="191">
        <f t="shared" si="2"/>
        <v>8659</v>
      </c>
      <c r="C31" s="191">
        <f t="shared" si="3"/>
        <v>8487</v>
      </c>
      <c r="D31" s="191">
        <f t="shared" si="4"/>
        <v>7967</v>
      </c>
      <c r="E31" s="191">
        <f t="shared" si="5"/>
        <v>6704</v>
      </c>
      <c r="F31" s="191">
        <f t="shared" si="6"/>
        <v>6835</v>
      </c>
      <c r="G31" s="191">
        <f t="shared" si="7"/>
        <v>9124</v>
      </c>
      <c r="H31" s="191">
        <f t="shared" si="8"/>
        <v>9763</v>
      </c>
      <c r="I31" s="191">
        <f t="shared" si="9"/>
        <v>13803</v>
      </c>
      <c r="J31" s="191">
        <f t="shared" si="10"/>
        <v>15253</v>
      </c>
    </row>
    <row r="32" spans="1:19" x14ac:dyDescent="0.25">
      <c r="A32" s="449" t="str">
        <f t="shared" si="1"/>
        <v>16 MINSAL</v>
      </c>
      <c r="B32" s="191">
        <f t="shared" si="2"/>
        <v>563</v>
      </c>
      <c r="C32" s="191">
        <f t="shared" si="3"/>
        <v>676</v>
      </c>
      <c r="D32" s="191">
        <f t="shared" si="4"/>
        <v>851</v>
      </c>
      <c r="E32" s="191">
        <f t="shared" si="5"/>
        <v>569</v>
      </c>
      <c r="F32" s="191">
        <f t="shared" si="6"/>
        <v>569</v>
      </c>
      <c r="G32" s="191">
        <f t="shared" si="7"/>
        <v>583</v>
      </c>
      <c r="H32" s="191">
        <f t="shared" si="8"/>
        <v>609</v>
      </c>
      <c r="I32" s="191">
        <f t="shared" si="9"/>
        <v>530</v>
      </c>
      <c r="J32" s="191">
        <f t="shared" si="10"/>
        <v>587</v>
      </c>
    </row>
    <row r="33" spans="1:11" x14ac:dyDescent="0.25">
      <c r="A33" s="449" t="str">
        <f t="shared" si="1"/>
        <v>17 Min. Minería</v>
      </c>
      <c r="B33" s="191">
        <f t="shared" si="2"/>
        <v>2463</v>
      </c>
      <c r="C33" s="191">
        <f t="shared" si="3"/>
        <v>3841</v>
      </c>
      <c r="D33" s="191">
        <f t="shared" si="4"/>
        <v>3264</v>
      </c>
      <c r="E33" s="191">
        <f t="shared" si="5"/>
        <v>0</v>
      </c>
      <c r="F33" s="191">
        <f t="shared" si="6"/>
        <v>54</v>
      </c>
      <c r="G33" s="191">
        <f t="shared" si="7"/>
        <v>5332</v>
      </c>
      <c r="H33" s="191">
        <f t="shared" si="8"/>
        <v>4882</v>
      </c>
      <c r="I33" s="191">
        <f t="shared" si="9"/>
        <v>4328</v>
      </c>
      <c r="J33" s="191">
        <f t="shared" si="10"/>
        <v>4391</v>
      </c>
    </row>
    <row r="34" spans="1:11" x14ac:dyDescent="0.25">
      <c r="A34" s="449" t="str">
        <f t="shared" si="1"/>
        <v>20 SEGEGOB</v>
      </c>
      <c r="B34" s="191">
        <f t="shared" si="2"/>
        <v>0</v>
      </c>
      <c r="C34" s="191">
        <f t="shared" si="3"/>
        <v>0</v>
      </c>
      <c r="D34" s="191">
        <f t="shared" si="4"/>
        <v>0</v>
      </c>
      <c r="E34" s="191">
        <f t="shared" si="5"/>
        <v>0</v>
      </c>
      <c r="F34" s="191">
        <f t="shared" si="6"/>
        <v>0</v>
      </c>
      <c r="G34" s="191">
        <f t="shared" si="7"/>
        <v>0</v>
      </c>
      <c r="H34" s="191">
        <f t="shared" si="8"/>
        <v>0</v>
      </c>
      <c r="I34" s="191">
        <f t="shared" si="9"/>
        <v>11</v>
      </c>
      <c r="J34" s="191">
        <f t="shared" si="10"/>
        <v>6</v>
      </c>
    </row>
    <row r="35" spans="1:11" x14ac:dyDescent="0.25">
      <c r="A35" s="449" t="str">
        <f t="shared" si="1"/>
        <v>24 Min. Energía</v>
      </c>
      <c r="B35" s="191">
        <f t="shared" si="2"/>
        <v>698</v>
      </c>
      <c r="C35" s="191">
        <f t="shared" si="3"/>
        <v>516</v>
      </c>
      <c r="D35" s="191">
        <f t="shared" si="4"/>
        <v>541</v>
      </c>
      <c r="E35" s="191">
        <f t="shared" si="5"/>
        <v>5391</v>
      </c>
      <c r="F35" s="191">
        <f t="shared" si="6"/>
        <v>824</v>
      </c>
      <c r="G35" s="191">
        <f t="shared" si="7"/>
        <v>0</v>
      </c>
      <c r="H35" s="191">
        <f t="shared" si="8"/>
        <v>129</v>
      </c>
      <c r="I35" s="191">
        <f t="shared" si="9"/>
        <v>209</v>
      </c>
      <c r="J35" s="191">
        <f t="shared" si="10"/>
        <v>90</v>
      </c>
    </row>
    <row r="36" spans="1:11" x14ac:dyDescent="0.25">
      <c r="A36" s="449" t="str">
        <f t="shared" si="1"/>
        <v>25 MMA</v>
      </c>
      <c r="B36" s="191">
        <f t="shared" si="2"/>
        <v>0</v>
      </c>
      <c r="C36" s="191">
        <f t="shared" si="3"/>
        <v>141</v>
      </c>
      <c r="D36" s="191">
        <f t="shared" si="4"/>
        <v>139</v>
      </c>
      <c r="E36" s="191">
        <f t="shared" si="5"/>
        <v>100</v>
      </c>
      <c r="F36" s="191">
        <f t="shared" si="6"/>
        <v>94</v>
      </c>
      <c r="G36" s="191">
        <f t="shared" si="7"/>
        <v>53</v>
      </c>
      <c r="H36" s="191">
        <f t="shared" si="8"/>
        <v>120</v>
      </c>
      <c r="I36" s="191">
        <f t="shared" si="9"/>
        <v>0</v>
      </c>
      <c r="J36" s="191">
        <f t="shared" si="10"/>
        <v>0</v>
      </c>
    </row>
    <row r="37" spans="1:11" x14ac:dyDescent="0.25">
      <c r="A37" s="449" t="s">
        <v>305</v>
      </c>
      <c r="B37" s="191">
        <f t="shared" si="2"/>
        <v>0</v>
      </c>
      <c r="C37" s="191">
        <f t="shared" si="3"/>
        <v>632</v>
      </c>
      <c r="D37" s="191">
        <f t="shared" si="4"/>
        <v>3400</v>
      </c>
      <c r="E37" s="191">
        <f t="shared" si="5"/>
        <v>11727</v>
      </c>
      <c r="F37" s="191">
        <f t="shared" si="6"/>
        <v>9979</v>
      </c>
      <c r="G37" s="191">
        <f t="shared" si="7"/>
        <v>8710</v>
      </c>
      <c r="H37" s="191">
        <f t="shared" si="8"/>
        <v>8261</v>
      </c>
      <c r="I37" s="191">
        <f t="shared" si="9"/>
        <v>8869</v>
      </c>
      <c r="J37" s="191">
        <f t="shared" si="10"/>
        <v>7422</v>
      </c>
    </row>
    <row r="38" spans="1:11" x14ac:dyDescent="0.25">
      <c r="A38" s="449" t="s">
        <v>326</v>
      </c>
      <c r="B38" s="470">
        <f>SUM(B23:B37)</f>
        <v>282900</v>
      </c>
      <c r="C38" s="470">
        <f t="shared" ref="C38:J38" si="11">SUM(C23:C37)</f>
        <v>323139</v>
      </c>
      <c r="D38" s="470">
        <f t="shared" si="11"/>
        <v>357516</v>
      </c>
      <c r="E38" s="470">
        <f t="shared" si="11"/>
        <v>379494</v>
      </c>
      <c r="F38" s="470">
        <f t="shared" si="11"/>
        <v>383904</v>
      </c>
      <c r="G38" s="470">
        <f t="shared" si="11"/>
        <v>404501</v>
      </c>
      <c r="H38" s="470">
        <f t="shared" si="11"/>
        <v>441968</v>
      </c>
      <c r="I38" s="470">
        <f t="shared" si="11"/>
        <v>448320</v>
      </c>
      <c r="J38" s="470">
        <f t="shared" si="11"/>
        <v>428484</v>
      </c>
    </row>
    <row r="40" spans="1:11" x14ac:dyDescent="0.25">
      <c r="A40" s="463" t="s">
        <v>319</v>
      </c>
      <c r="B40" s="191">
        <v>2011</v>
      </c>
      <c r="C40" s="191">
        <v>2012</v>
      </c>
      <c r="D40" s="191">
        <v>2013</v>
      </c>
      <c r="E40" s="191">
        <v>2014</v>
      </c>
      <c r="F40" s="191">
        <v>2015</v>
      </c>
      <c r="G40" s="191">
        <v>2016</v>
      </c>
      <c r="H40" s="191">
        <v>2017</v>
      </c>
      <c r="I40" s="191">
        <v>2018</v>
      </c>
      <c r="J40" s="191">
        <v>2019</v>
      </c>
    </row>
    <row r="41" spans="1:11" x14ac:dyDescent="0.25">
      <c r="A41" s="191" t="s">
        <v>195</v>
      </c>
      <c r="B41" s="470">
        <v>216366</v>
      </c>
      <c r="C41" s="470">
        <v>259609</v>
      </c>
      <c r="D41" s="470">
        <v>276434</v>
      </c>
      <c r="E41" s="470">
        <v>308351</v>
      </c>
      <c r="F41" s="470">
        <v>318235</v>
      </c>
      <c r="G41" s="470">
        <v>318610</v>
      </c>
      <c r="H41" s="470">
        <v>323141</v>
      </c>
      <c r="I41" s="470">
        <v>334198</v>
      </c>
      <c r="J41" s="470">
        <v>329638</v>
      </c>
    </row>
    <row r="42" spans="1:11" x14ac:dyDescent="0.25">
      <c r="A42" s="191" t="s">
        <v>194</v>
      </c>
      <c r="B42" s="470">
        <v>42359</v>
      </c>
      <c r="C42" s="470">
        <v>38889</v>
      </c>
      <c r="D42" s="470">
        <v>56941</v>
      </c>
      <c r="E42" s="470">
        <v>39466</v>
      </c>
      <c r="F42" s="470">
        <v>40890</v>
      </c>
      <c r="G42" s="470">
        <v>74616</v>
      </c>
      <c r="H42" s="470">
        <v>71822</v>
      </c>
      <c r="I42" s="470">
        <v>70406</v>
      </c>
      <c r="J42" s="470">
        <v>54944</v>
      </c>
    </row>
    <row r="43" spans="1:11" x14ac:dyDescent="0.25">
      <c r="A43" s="191" t="s">
        <v>197</v>
      </c>
      <c r="B43" s="470">
        <v>8659</v>
      </c>
      <c r="C43" s="470">
        <v>8486</v>
      </c>
      <c r="D43" s="470">
        <v>7967</v>
      </c>
      <c r="E43" s="470">
        <v>6704</v>
      </c>
      <c r="F43" s="470">
        <v>6835</v>
      </c>
      <c r="G43" s="470">
        <v>9688</v>
      </c>
      <c r="H43" s="470">
        <v>9516</v>
      </c>
      <c r="I43" s="470">
        <v>13803</v>
      </c>
      <c r="J43" s="470">
        <v>15253</v>
      </c>
    </row>
    <row r="44" spans="1:11" x14ac:dyDescent="0.25">
      <c r="A44" s="191" t="s">
        <v>316</v>
      </c>
      <c r="B44" s="470">
        <v>10867</v>
      </c>
      <c r="C44" s="470">
        <v>9542</v>
      </c>
      <c r="D44" s="470">
        <v>6986</v>
      </c>
      <c r="E44" s="470">
        <v>6061</v>
      </c>
      <c r="F44" s="470">
        <v>5009</v>
      </c>
      <c r="G44" s="470">
        <v>7497</v>
      </c>
      <c r="H44" s="470">
        <v>9180</v>
      </c>
      <c r="I44" s="470">
        <v>11065</v>
      </c>
      <c r="J44" s="470">
        <v>10293</v>
      </c>
    </row>
    <row r="45" spans="1:11" x14ac:dyDescent="0.25">
      <c r="A45" s="191" t="s">
        <v>305</v>
      </c>
      <c r="B45" s="470"/>
      <c r="C45" s="470">
        <v>632</v>
      </c>
      <c r="D45" s="470">
        <v>3400</v>
      </c>
      <c r="E45" s="470">
        <v>11726</v>
      </c>
      <c r="F45" s="470">
        <v>9979</v>
      </c>
      <c r="G45" s="470">
        <v>9249</v>
      </c>
      <c r="H45" s="470">
        <v>8052</v>
      </c>
      <c r="I45" s="470">
        <v>8869</v>
      </c>
      <c r="J45" s="470">
        <v>7422</v>
      </c>
    </row>
    <row r="46" spans="1:11" x14ac:dyDescent="0.25">
      <c r="A46" s="191" t="s">
        <v>321</v>
      </c>
      <c r="B46" s="470">
        <v>2463</v>
      </c>
      <c r="C46" s="470">
        <v>3840</v>
      </c>
      <c r="D46" s="470">
        <v>3264</v>
      </c>
      <c r="E46" s="470"/>
      <c r="F46" s="470">
        <v>54</v>
      </c>
      <c r="G46" s="470">
        <v>5662</v>
      </c>
      <c r="H46" s="470">
        <v>4758</v>
      </c>
      <c r="I46" s="470">
        <v>4328</v>
      </c>
      <c r="J46" s="470">
        <v>4391</v>
      </c>
    </row>
    <row r="47" spans="1:11" x14ac:dyDescent="0.25">
      <c r="A47" s="191" t="s">
        <v>317</v>
      </c>
      <c r="B47" s="470">
        <v>762</v>
      </c>
      <c r="C47" s="470">
        <v>692</v>
      </c>
      <c r="D47" s="470">
        <v>857</v>
      </c>
      <c r="E47" s="470">
        <v>998</v>
      </c>
      <c r="F47" s="470">
        <v>1279</v>
      </c>
      <c r="G47" s="470">
        <v>2123</v>
      </c>
      <c r="H47" s="470">
        <v>2271</v>
      </c>
      <c r="I47" s="470">
        <v>3260</v>
      </c>
      <c r="J47" s="470">
        <v>3890</v>
      </c>
    </row>
    <row r="48" spans="1:11" x14ac:dyDescent="0.25">
      <c r="A48" s="191" t="s">
        <v>318</v>
      </c>
      <c r="B48" s="470">
        <v>107</v>
      </c>
      <c r="C48" s="470">
        <v>84</v>
      </c>
      <c r="D48" s="470">
        <v>114</v>
      </c>
      <c r="E48" s="470">
        <v>105</v>
      </c>
      <c r="F48" s="470">
        <v>117</v>
      </c>
      <c r="G48" s="470">
        <v>1216</v>
      </c>
      <c r="H48" s="470">
        <v>1017</v>
      </c>
      <c r="I48" s="470">
        <v>1513</v>
      </c>
      <c r="J48" s="470">
        <v>1814</v>
      </c>
      <c r="K48" s="469"/>
    </row>
    <row r="49" spans="1:10" x14ac:dyDescent="0.25">
      <c r="A49" s="191" t="s">
        <v>198</v>
      </c>
      <c r="B49" s="470">
        <v>563</v>
      </c>
      <c r="C49" s="470">
        <v>676</v>
      </c>
      <c r="D49" s="470">
        <v>851</v>
      </c>
      <c r="E49" s="470">
        <v>569</v>
      </c>
      <c r="F49" s="470">
        <v>569</v>
      </c>
      <c r="G49" s="470">
        <v>620</v>
      </c>
      <c r="H49" s="470">
        <v>593</v>
      </c>
      <c r="I49" s="470">
        <v>530</v>
      </c>
      <c r="J49" s="470">
        <v>587</v>
      </c>
    </row>
    <row r="50" spans="1:10" x14ac:dyDescent="0.25">
      <c r="A50" s="191" t="s">
        <v>196</v>
      </c>
      <c r="B50" s="470">
        <v>54</v>
      </c>
      <c r="C50" s="470">
        <v>27</v>
      </c>
      <c r="D50" s="470">
        <v>18</v>
      </c>
      <c r="E50" s="470"/>
      <c r="F50" s="470"/>
      <c r="G50" s="470">
        <v>195</v>
      </c>
      <c r="H50" s="470">
        <v>168</v>
      </c>
      <c r="I50" s="470">
        <v>121</v>
      </c>
      <c r="J50" s="470">
        <v>134</v>
      </c>
    </row>
    <row r="51" spans="1:10" x14ac:dyDescent="0.25">
      <c r="A51" s="191" t="s">
        <v>323</v>
      </c>
      <c r="B51" s="470">
        <v>698</v>
      </c>
      <c r="C51" s="470">
        <v>516</v>
      </c>
      <c r="D51" s="470">
        <v>541</v>
      </c>
      <c r="E51" s="470">
        <v>5391</v>
      </c>
      <c r="F51" s="470">
        <v>824</v>
      </c>
      <c r="G51" s="470"/>
      <c r="H51" s="470">
        <v>126</v>
      </c>
      <c r="I51" s="470">
        <v>209</v>
      </c>
      <c r="J51" s="470">
        <v>90</v>
      </c>
    </row>
    <row r="52" spans="1:10" x14ac:dyDescent="0.25">
      <c r="A52" s="191" t="s">
        <v>320</v>
      </c>
      <c r="B52" s="470"/>
      <c r="C52" s="470"/>
      <c r="D52" s="470"/>
      <c r="E52" s="470"/>
      <c r="F52" s="470"/>
      <c r="G52" s="470"/>
      <c r="H52" s="470"/>
      <c r="I52" s="470"/>
      <c r="J52" s="470">
        <v>18</v>
      </c>
    </row>
    <row r="53" spans="1:10" x14ac:dyDescent="0.25">
      <c r="A53" s="191" t="s">
        <v>322</v>
      </c>
      <c r="B53" s="470"/>
      <c r="C53" s="470"/>
      <c r="D53" s="470"/>
      <c r="E53" s="470"/>
      <c r="F53" s="470"/>
      <c r="G53" s="470"/>
      <c r="H53" s="470"/>
      <c r="I53" s="470">
        <v>11</v>
      </c>
      <c r="J53" s="470">
        <v>6</v>
      </c>
    </row>
    <row r="54" spans="1:10" x14ac:dyDescent="0.25">
      <c r="A54" s="191" t="s">
        <v>193</v>
      </c>
      <c r="B54" s="470"/>
      <c r="C54" s="470"/>
      <c r="D54" s="470"/>
      <c r="E54" s="470">
        <v>19</v>
      </c>
      <c r="F54" s="470">
        <v>16</v>
      </c>
      <c r="G54" s="470">
        <v>9</v>
      </c>
      <c r="H54" s="470">
        <v>7</v>
      </c>
      <c r="I54" s="470">
        <v>7</v>
      </c>
      <c r="J54" s="470">
        <v>4</v>
      </c>
    </row>
    <row r="55" spans="1:10" x14ac:dyDescent="0.25">
      <c r="A55" s="191" t="s">
        <v>285</v>
      </c>
      <c r="B55" s="470">
        <v>0</v>
      </c>
      <c r="C55" s="470">
        <v>141</v>
      </c>
      <c r="D55" s="470">
        <v>139</v>
      </c>
      <c r="E55" s="470">
        <v>100</v>
      </c>
      <c r="F55" s="470">
        <v>94</v>
      </c>
      <c r="G55" s="470">
        <v>56</v>
      </c>
      <c r="H55" s="470">
        <v>117</v>
      </c>
      <c r="I55" s="470"/>
      <c r="J55" s="470"/>
    </row>
    <row r="57" spans="1:10" x14ac:dyDescent="0.25">
      <c r="A57" s="191"/>
      <c r="B57" s="194">
        <v>2011</v>
      </c>
      <c r="C57" s="194">
        <v>2012</v>
      </c>
      <c r="D57" s="194">
        <v>2013</v>
      </c>
      <c r="E57" s="194">
        <v>2014</v>
      </c>
      <c r="F57" s="194">
        <v>2015</v>
      </c>
      <c r="G57" s="194">
        <v>2016</v>
      </c>
      <c r="H57" s="194">
        <v>2017</v>
      </c>
      <c r="I57" s="194">
        <v>2018</v>
      </c>
      <c r="J57" s="194">
        <v>2019</v>
      </c>
    </row>
    <row r="58" spans="1:10" x14ac:dyDescent="0.25">
      <c r="A58" s="137" t="str">
        <f>A41</f>
        <v>MINEDUC</v>
      </c>
      <c r="B58" s="481">
        <f t="shared" ref="B58:J58" si="12">B41/SUM(B$41:B$55)</f>
        <v>0.76481982905499513</v>
      </c>
      <c r="C58" s="481">
        <f t="shared" si="12"/>
        <v>0.80340973094753265</v>
      </c>
      <c r="D58" s="481">
        <f t="shared" si="12"/>
        <v>0.77321600393832934</v>
      </c>
      <c r="E58" s="481">
        <f t="shared" si="12"/>
        <v>0.81254051490157841</v>
      </c>
      <c r="F58" s="481">
        <f t="shared" si="12"/>
        <v>0.82895069301721014</v>
      </c>
      <c r="G58" s="481">
        <f t="shared" si="12"/>
        <v>0.74174525831061533</v>
      </c>
      <c r="H58" s="481">
        <f t="shared" si="12"/>
        <v>0.75015089328826656</v>
      </c>
      <c r="I58" s="481">
        <f t="shared" si="12"/>
        <v>0.74544521770164174</v>
      </c>
      <c r="J58" s="481">
        <f t="shared" si="12"/>
        <v>0.76931227303703287</v>
      </c>
    </row>
    <row r="59" spans="1:10" x14ac:dyDescent="0.25">
      <c r="A59" s="137" t="str">
        <f t="shared" ref="A59:A72" si="13">A42</f>
        <v>MINECON</v>
      </c>
      <c r="B59" s="481">
        <f t="shared" ref="B59:J59" si="14">B42/SUM(B$41:B$55)</f>
        <v>0.14973241238891757</v>
      </c>
      <c r="C59" s="481">
        <f t="shared" si="14"/>
        <v>0.12034945254909728</v>
      </c>
      <c r="D59" s="481">
        <f t="shared" si="14"/>
        <v>0.159270178343664</v>
      </c>
      <c r="E59" s="481">
        <f t="shared" si="14"/>
        <v>0.10399747028907218</v>
      </c>
      <c r="F59" s="481">
        <f t="shared" si="14"/>
        <v>0.1065118350824822</v>
      </c>
      <c r="G59" s="481">
        <f t="shared" si="14"/>
        <v>0.1737110077966946</v>
      </c>
      <c r="H59" s="481">
        <f t="shared" si="14"/>
        <v>0.16673011922891209</v>
      </c>
      <c r="I59" s="481">
        <f t="shared" si="14"/>
        <v>0.15704407566024267</v>
      </c>
      <c r="J59" s="481">
        <f t="shared" si="14"/>
        <v>0.12822882534703747</v>
      </c>
    </row>
    <row r="60" spans="1:10" x14ac:dyDescent="0.25">
      <c r="A60" s="137" t="str">
        <f t="shared" si="13"/>
        <v>MINAGRI</v>
      </c>
      <c r="B60" s="481">
        <f t="shared" ref="B60:J60" si="15">B43/SUM(B$41:B$55)</f>
        <v>3.0608205077448408E-2</v>
      </c>
      <c r="C60" s="481">
        <f t="shared" si="15"/>
        <v>2.6261550935525201E-2</v>
      </c>
      <c r="D60" s="481">
        <f t="shared" si="15"/>
        <v>2.2284566671887936E-2</v>
      </c>
      <c r="E60" s="481">
        <f t="shared" si="15"/>
        <v>1.7665814645972226E-2</v>
      </c>
      <c r="F60" s="481">
        <f t="shared" si="15"/>
        <v>1.7804069278277473E-2</v>
      </c>
      <c r="G60" s="481">
        <f t="shared" si="15"/>
        <v>2.2554307970601175E-2</v>
      </c>
      <c r="H60" s="481">
        <f t="shared" si="15"/>
        <v>2.2090777402221148E-2</v>
      </c>
      <c r="I60" s="481">
        <f t="shared" si="15"/>
        <v>3.0788276231263383E-2</v>
      </c>
      <c r="J60" s="481">
        <f t="shared" si="15"/>
        <v>3.5597595242762854E-2</v>
      </c>
    </row>
    <row r="61" spans="1:10" x14ac:dyDescent="0.25">
      <c r="A61" s="137" t="str">
        <f t="shared" si="13"/>
        <v>MinInterior</v>
      </c>
      <c r="B61" s="481">
        <f t="shared" ref="B61:J61" si="16">B44/SUM(B$41:B$55)</f>
        <v>3.841313830426514E-2</v>
      </c>
      <c r="C61" s="481">
        <f t="shared" si="16"/>
        <v>2.9529545018475309E-2</v>
      </c>
      <c r="D61" s="481">
        <f t="shared" si="16"/>
        <v>1.9540602832911903E-2</v>
      </c>
      <c r="E61" s="481">
        <f t="shared" si="16"/>
        <v>1.5971435347439986E-2</v>
      </c>
      <c r="F61" s="481">
        <f t="shared" si="16"/>
        <v>1.3047634676648406E-2</v>
      </c>
      <c r="G61" s="481">
        <f t="shared" si="16"/>
        <v>1.7453514332741227E-2</v>
      </c>
      <c r="H61" s="481">
        <f t="shared" si="16"/>
        <v>2.1310775173643354E-2</v>
      </c>
      <c r="I61" s="481">
        <f t="shared" si="16"/>
        <v>2.4681031406138473E-2</v>
      </c>
      <c r="J61" s="481">
        <f t="shared" si="16"/>
        <v>2.4021900467695409E-2</v>
      </c>
    </row>
    <row r="62" spans="1:10" x14ac:dyDescent="0.25">
      <c r="A62" s="137" t="str">
        <f t="shared" si="13"/>
        <v>Ley I+D</v>
      </c>
      <c r="B62" s="482">
        <f t="shared" ref="B62:J62" si="17">B45/SUM(B$41:B$55)</f>
        <v>0</v>
      </c>
      <c r="C62" s="481">
        <f t="shared" si="17"/>
        <v>1.9558449435837762E-3</v>
      </c>
      <c r="D62" s="481">
        <f t="shared" si="17"/>
        <v>9.5101702879903331E-3</v>
      </c>
      <c r="E62" s="481">
        <f t="shared" si="17"/>
        <v>3.0899364937152493E-2</v>
      </c>
      <c r="F62" s="481">
        <f t="shared" si="17"/>
        <v>2.5993680662462458E-2</v>
      </c>
      <c r="G62" s="481">
        <f t="shared" si="17"/>
        <v>2.1532286789852424E-2</v>
      </c>
      <c r="H62" s="481">
        <f t="shared" si="17"/>
        <v>1.8692196263417896E-2</v>
      </c>
      <c r="I62" s="481">
        <f t="shared" si="17"/>
        <v>1.9782744468236975E-2</v>
      </c>
      <c r="J62" s="481">
        <f t="shared" si="17"/>
        <v>1.732153359285294E-2</v>
      </c>
    </row>
    <row r="63" spans="1:10" x14ac:dyDescent="0.25">
      <c r="A63" s="137" t="str">
        <f t="shared" si="13"/>
        <v>MinMineria</v>
      </c>
      <c r="B63" s="481">
        <f t="shared" ref="B63:J63" si="18">B46/SUM(B$41:B$55)</f>
        <v>8.7063181782833388E-3</v>
      </c>
      <c r="C63" s="481">
        <f t="shared" si="18"/>
        <v>1.1883614847091299E-2</v>
      </c>
      <c r="D63" s="481">
        <f t="shared" si="18"/>
        <v>9.1297634764707196E-3</v>
      </c>
      <c r="E63" s="481">
        <f t="shared" si="18"/>
        <v>0</v>
      </c>
      <c r="F63" s="481">
        <f t="shared" si="18"/>
        <v>1.4066126423218487E-4</v>
      </c>
      <c r="G63" s="481">
        <f t="shared" si="18"/>
        <v>1.3181512358540861E-2</v>
      </c>
      <c r="H63" s="481">
        <f t="shared" si="18"/>
        <v>1.1045388701110574E-2</v>
      </c>
      <c r="I63" s="481">
        <f t="shared" si="18"/>
        <v>9.6538187009279092E-3</v>
      </c>
      <c r="J63" s="481">
        <f t="shared" si="18"/>
        <v>1.024775720913733E-2</v>
      </c>
    </row>
    <row r="64" spans="1:10" x14ac:dyDescent="0.25">
      <c r="A64" s="137" t="str">
        <f t="shared" si="13"/>
        <v>MinRR.EE.</v>
      </c>
      <c r="B64" s="481">
        <f t="shared" ref="B64:J64" si="19">B47/SUM(B$41:B$55)</f>
        <v>2.6935503255590353E-3</v>
      </c>
      <c r="C64" s="481">
        <f t="shared" si="19"/>
        <v>2.1415264255695778E-3</v>
      </c>
      <c r="D64" s="481">
        <f t="shared" si="19"/>
        <v>2.3971223343552104E-3</v>
      </c>
      <c r="E64" s="481">
        <f t="shared" si="19"/>
        <v>2.6298453187172258E-3</v>
      </c>
      <c r="F64" s="481">
        <f t="shared" si="19"/>
        <v>3.3315880917215638E-3</v>
      </c>
      <c r="G64" s="481">
        <f t="shared" si="19"/>
        <v>4.9424851178350845E-3</v>
      </c>
      <c r="H64" s="481">
        <f t="shared" si="19"/>
        <v>5.2719793485124242E-3</v>
      </c>
      <c r="I64" s="481">
        <f>I47/SUM(I$41:I$55)</f>
        <v>7.2715917201998572E-3</v>
      </c>
      <c r="J64" s="481">
        <f t="shared" si="19"/>
        <v>9.0785186844782994E-3</v>
      </c>
    </row>
    <row r="65" spans="1:10" x14ac:dyDescent="0.25">
      <c r="A65" s="137" t="str">
        <f t="shared" si="13"/>
        <v>MinDefensa</v>
      </c>
      <c r="B65" s="483">
        <f t="shared" ref="B65:J65" si="20">B48/SUM(B$41:B$55)</f>
        <v>3.7822819532128186E-4</v>
      </c>
      <c r="C65" s="483">
        <f t="shared" si="20"/>
        <v>2.5995407478012216E-4</v>
      </c>
      <c r="D65" s="483">
        <f t="shared" si="20"/>
        <v>3.188704155384994E-4</v>
      </c>
      <c r="E65" s="483">
        <f t="shared" si="20"/>
        <v>2.7668713273077024E-4</v>
      </c>
      <c r="F65" s="483">
        <f t="shared" si="20"/>
        <v>3.0476607250306718E-4</v>
      </c>
      <c r="G65" s="481">
        <f t="shared" si="20"/>
        <v>2.8309288286799163E-3</v>
      </c>
      <c r="H65" s="481">
        <f t="shared" si="20"/>
        <v>2.3608996025702932E-3</v>
      </c>
      <c r="I65" s="481">
        <f t="shared" si="20"/>
        <v>3.3748215560314063E-3</v>
      </c>
      <c r="J65" s="481">
        <f t="shared" si="20"/>
        <v>4.233530306849264E-3</v>
      </c>
    </row>
    <row r="66" spans="1:10" x14ac:dyDescent="0.25">
      <c r="A66" s="137" t="str">
        <f t="shared" si="13"/>
        <v>MINSAL</v>
      </c>
      <c r="B66" s="481">
        <f t="shared" ref="B66:J66" si="21">B49/SUM(B$41:B$55)</f>
        <v>1.9901165791203898E-3</v>
      </c>
      <c r="C66" s="481">
        <f t="shared" si="21"/>
        <v>2.0920113637066975E-3</v>
      </c>
      <c r="D66" s="481">
        <f t="shared" si="21"/>
        <v>2.3803396809058157E-3</v>
      </c>
      <c r="E66" s="481">
        <f t="shared" si="21"/>
        <v>1.4993807478457931E-3</v>
      </c>
      <c r="F66" s="481">
        <f t="shared" si="21"/>
        <v>1.4821529508909849E-3</v>
      </c>
      <c r="G66" s="481">
        <f t="shared" si="21"/>
        <v>1.4434012119914049E-3</v>
      </c>
      <c r="H66" s="481">
        <f t="shared" si="21"/>
        <v>1.3766110760316458E-3</v>
      </c>
      <c r="I66" s="481">
        <f t="shared" si="21"/>
        <v>1.1821912919343326E-3</v>
      </c>
      <c r="J66" s="481">
        <f t="shared" si="21"/>
        <v>1.369946135678345E-3</v>
      </c>
    </row>
    <row r="67" spans="1:10" x14ac:dyDescent="0.25">
      <c r="A67" s="137" t="str">
        <f t="shared" si="13"/>
        <v>MOP</v>
      </c>
      <c r="B67" s="483">
        <f t="shared" ref="B67:J67" si="22">B50/SUM(B$41:B$55)</f>
        <v>1.9088151913410488E-4</v>
      </c>
      <c r="C67" s="483">
        <f t="shared" si="22"/>
        <v>8.3556666893610699E-5</v>
      </c>
      <c r="D67" s="483">
        <f t="shared" si="22"/>
        <v>5.0347960348184118E-5</v>
      </c>
      <c r="E67" s="482">
        <f t="shared" si="22"/>
        <v>0</v>
      </c>
      <c r="F67" s="482">
        <f t="shared" si="22"/>
        <v>0</v>
      </c>
      <c r="G67" s="483">
        <f t="shared" si="22"/>
        <v>4.5397296183600632E-4</v>
      </c>
      <c r="H67" s="483">
        <f t="shared" si="22"/>
        <v>3.9000111428889796E-4</v>
      </c>
      <c r="I67" s="483">
        <f t="shared" si="22"/>
        <v>2.6989650249821556E-4</v>
      </c>
      <c r="J67" s="483">
        <f t="shared" si="22"/>
        <v>3.1273046368125767E-4</v>
      </c>
    </row>
    <row r="68" spans="1:10" x14ac:dyDescent="0.25">
      <c r="A68" s="137" t="str">
        <f t="shared" si="13"/>
        <v>MinEnergía</v>
      </c>
      <c r="B68" s="481">
        <f t="shared" ref="B68:J68" si="23">B51/SUM(B$41:B$55)</f>
        <v>2.4673203769556519E-3</v>
      </c>
      <c r="C68" s="481">
        <f t="shared" si="23"/>
        <v>1.5968607450778933E-3</v>
      </c>
      <c r="D68" s="481">
        <f t="shared" si="23"/>
        <v>1.513235919353756E-3</v>
      </c>
      <c r="E68" s="481">
        <f t="shared" si="23"/>
        <v>1.420590792906269E-2</v>
      </c>
      <c r="F68" s="481">
        <f t="shared" si="23"/>
        <v>2.14638669865408E-3</v>
      </c>
      <c r="G68" s="482">
        <f t="shared" si="23"/>
        <v>0</v>
      </c>
      <c r="H68" s="483">
        <f t="shared" si="23"/>
        <v>2.925008357166735E-4</v>
      </c>
      <c r="I68" s="483">
        <f t="shared" si="23"/>
        <v>4.6618486795146322E-4</v>
      </c>
      <c r="J68" s="483">
        <f t="shared" si="23"/>
        <v>2.100428487411432E-4</v>
      </c>
    </row>
    <row r="69" spans="1:10" x14ac:dyDescent="0.25">
      <c r="A69" s="137" t="str">
        <f t="shared" si="13"/>
        <v>MinHacienda</v>
      </c>
      <c r="B69" s="482">
        <f t="shared" ref="B69:J69" si="24">B52/SUM(B$41:B$55)</f>
        <v>0</v>
      </c>
      <c r="C69" s="482">
        <f t="shared" si="24"/>
        <v>0</v>
      </c>
      <c r="D69" s="482">
        <f t="shared" si="24"/>
        <v>0</v>
      </c>
      <c r="E69" s="482">
        <f t="shared" si="24"/>
        <v>0</v>
      </c>
      <c r="F69" s="482">
        <f t="shared" si="24"/>
        <v>0</v>
      </c>
      <c r="G69" s="482">
        <f t="shared" si="24"/>
        <v>0</v>
      </c>
      <c r="H69" s="482">
        <f t="shared" si="24"/>
        <v>0</v>
      </c>
      <c r="I69" s="482">
        <f t="shared" si="24"/>
        <v>0</v>
      </c>
      <c r="J69" s="484">
        <f t="shared" si="24"/>
        <v>4.2008569748228639E-5</v>
      </c>
    </row>
    <row r="70" spans="1:10" x14ac:dyDescent="0.25">
      <c r="A70" s="137" t="str">
        <f t="shared" si="13"/>
        <v>SEGEGOB</v>
      </c>
      <c r="B70" s="482">
        <f t="shared" ref="B70:J70" si="25">B53/SUM(B$41:B$55)</f>
        <v>0</v>
      </c>
      <c r="C70" s="482">
        <f t="shared" si="25"/>
        <v>0</v>
      </c>
      <c r="D70" s="482">
        <f t="shared" si="25"/>
        <v>0</v>
      </c>
      <c r="E70" s="482">
        <f t="shared" si="25"/>
        <v>0</v>
      </c>
      <c r="F70" s="482">
        <f t="shared" si="25"/>
        <v>0</v>
      </c>
      <c r="G70" s="482">
        <f t="shared" si="25"/>
        <v>0</v>
      </c>
      <c r="H70" s="482">
        <f t="shared" si="25"/>
        <v>0</v>
      </c>
      <c r="I70" s="484">
        <f t="shared" si="25"/>
        <v>2.4536045681655961E-5</v>
      </c>
      <c r="J70" s="484">
        <f t="shared" si="25"/>
        <v>1.400285658274288E-5</v>
      </c>
    </row>
    <row r="71" spans="1:10" x14ac:dyDescent="0.25">
      <c r="A71" s="137" t="str">
        <f t="shared" si="13"/>
        <v>Poder Judicial</v>
      </c>
      <c r="B71" s="482">
        <f t="shared" ref="B71:J71" si="26">B54/SUM(B$41:B$55)</f>
        <v>0</v>
      </c>
      <c r="C71" s="482">
        <f t="shared" si="26"/>
        <v>0</v>
      </c>
      <c r="D71" s="482">
        <f t="shared" si="26"/>
        <v>0</v>
      </c>
      <c r="E71" s="483">
        <f t="shared" si="26"/>
        <v>5.006719544652033E-5</v>
      </c>
      <c r="F71" s="484">
        <f t="shared" si="26"/>
        <v>4.1677411624351067E-5</v>
      </c>
      <c r="G71" s="484">
        <f t="shared" si="26"/>
        <v>2.0952598238584906E-5</v>
      </c>
      <c r="H71" s="484">
        <f t="shared" si="26"/>
        <v>1.6250046428704081E-5</v>
      </c>
      <c r="I71" s="484">
        <f t="shared" si="26"/>
        <v>1.5613847251962884E-5</v>
      </c>
      <c r="J71" s="484">
        <f t="shared" si="26"/>
        <v>9.335237721828587E-6</v>
      </c>
    </row>
    <row r="72" spans="1:10" x14ac:dyDescent="0.25">
      <c r="A72" s="137" t="str">
        <f t="shared" si="13"/>
        <v>MMA</v>
      </c>
      <c r="B72" s="482">
        <f t="shared" ref="B72:J72" si="27">B55/SUM(B$41:B$55)</f>
        <v>0</v>
      </c>
      <c r="C72" s="483">
        <f t="shared" si="27"/>
        <v>4.3635148266663368E-4</v>
      </c>
      <c r="D72" s="483">
        <f t="shared" si="27"/>
        <v>3.8879813824431068E-4</v>
      </c>
      <c r="E72" s="483">
        <f t="shared" si="27"/>
        <v>2.6351155498168595E-4</v>
      </c>
      <c r="F72" s="483">
        <f t="shared" si="27"/>
        <v>2.4485479329306256E-4</v>
      </c>
      <c r="G72" s="483">
        <f t="shared" si="27"/>
        <v>1.3037172237341722E-4</v>
      </c>
      <c r="H72" s="483">
        <f t="shared" si="27"/>
        <v>2.7160791887976822E-4</v>
      </c>
      <c r="I72" s="482">
        <f t="shared" si="27"/>
        <v>0</v>
      </c>
      <c r="J72" s="482">
        <f t="shared" si="27"/>
        <v>0</v>
      </c>
    </row>
  </sheetData>
  <sortState xmlns:xlrd2="http://schemas.microsoft.com/office/spreadsheetml/2017/richdata2" ref="A40:J54">
    <sortCondition descending="1" ref="J40:J54"/>
  </sortState>
  <customSheetViews>
    <customSheetView guid="{D8BF8DC6-9944-4951-B65A-9BA1998D7324}" scale="80" showGridLines="0" fitToPage="1" topLeftCell="A70">
      <selection activeCell="I25" sqref="I25"/>
      <pageMargins left="0.7" right="0.7" top="0.75" bottom="0.75" header="0.3" footer="0.3"/>
      <pageSetup orientation="portrait" r:id="rId1"/>
    </customSheetView>
    <customSheetView guid="{A940DDCF-0BD5-4E39-979F-75E9626029AB}" showGridLines="0" fitToPage="1" topLeftCell="A43">
      <selection activeCell="W66" sqref="W66"/>
      <pageMargins left="0.7" right="0.7" top="0.75" bottom="0.75" header="0.3" footer="0.3"/>
      <pageSetup orientation="portrait" r:id="rId2"/>
    </customSheetView>
  </customSheetViews>
  <mergeCells count="8">
    <mergeCell ref="N1:O1"/>
    <mergeCell ref="L1:M1"/>
    <mergeCell ref="A1:A2"/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004"/>
  <sheetViews>
    <sheetView showGridLines="0" topLeftCell="W1" workbookViewId="0">
      <selection activeCell="W37" sqref="W37"/>
    </sheetView>
  </sheetViews>
  <sheetFormatPr baseColWidth="10" defaultColWidth="20.6640625" defaultRowHeight="15" customHeight="1" x14ac:dyDescent="0.3"/>
  <cols>
    <col min="1" max="1" width="3.109375" style="1" bestFit="1" customWidth="1"/>
    <col min="2" max="2" width="33.6640625" style="1" customWidth="1"/>
    <col min="3" max="3" width="6.44140625" style="1" customWidth="1"/>
    <col min="4" max="4" width="8.109375" style="1" customWidth="1"/>
    <col min="5" max="5" width="6.44140625" style="1" bestFit="1" customWidth="1"/>
    <col min="6" max="6" width="8" style="1" bestFit="1" customWidth="1"/>
    <col min="7" max="7" width="7.109375" style="1" bestFit="1" customWidth="1"/>
    <col min="8" max="8" width="8" style="1" bestFit="1" customWidth="1"/>
    <col min="9" max="9" width="6.44140625" style="1" bestFit="1" customWidth="1"/>
    <col min="10" max="10" width="8" style="1" bestFit="1" customWidth="1"/>
    <col min="11" max="11" width="6.44140625" style="1" bestFit="1" customWidth="1"/>
    <col min="12" max="12" width="8" style="1" bestFit="1" customWidth="1"/>
    <col min="13" max="13" width="6.109375" style="1" bestFit="1" customWidth="1"/>
    <col min="14" max="14" width="8" style="1" bestFit="1" customWidth="1"/>
    <col min="15" max="15" width="6.33203125" style="1" bestFit="1" customWidth="1"/>
    <col min="16" max="16" width="8" style="1" bestFit="1" customWidth="1"/>
    <col min="17" max="17" width="6.33203125" style="1" customWidth="1"/>
    <col min="18" max="18" width="8" style="1" bestFit="1" customWidth="1"/>
    <col min="19" max="19" width="6.33203125" style="1" bestFit="1" customWidth="1"/>
    <col min="20" max="20" width="8" style="1" bestFit="1" customWidth="1"/>
    <col min="21" max="21" width="6.33203125" style="1" bestFit="1" customWidth="1"/>
    <col min="22" max="28" width="10.6640625" style="1" customWidth="1"/>
    <col min="29" max="16384" width="20.6640625" style="1"/>
  </cols>
  <sheetData>
    <row r="1" spans="1:26" ht="14.4" x14ac:dyDescent="0.3">
      <c r="A1" s="689" t="s">
        <v>98</v>
      </c>
      <c r="B1" s="688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2"/>
      <c r="R1" s="44"/>
      <c r="S1" s="44"/>
      <c r="T1" s="44"/>
      <c r="U1" s="44"/>
      <c r="V1" s="44"/>
      <c r="W1" s="44"/>
      <c r="X1" s="44"/>
      <c r="Y1" s="44"/>
      <c r="Z1" s="44"/>
    </row>
    <row r="2" spans="1:26" ht="14.4" x14ac:dyDescent="0.3">
      <c r="A2" s="703" t="s">
        <v>1</v>
      </c>
      <c r="B2" s="705" t="s">
        <v>99</v>
      </c>
      <c r="C2" s="263"/>
      <c r="D2" s="707">
        <v>2011</v>
      </c>
      <c r="E2" s="708"/>
      <c r="F2" s="701">
        <v>2012</v>
      </c>
      <c r="G2" s="702"/>
      <c r="H2" s="701">
        <v>2013</v>
      </c>
      <c r="I2" s="702"/>
      <c r="J2" s="701">
        <v>2014</v>
      </c>
      <c r="K2" s="702"/>
      <c r="L2" s="701">
        <v>2015</v>
      </c>
      <c r="M2" s="702"/>
      <c r="N2" s="701">
        <v>2016</v>
      </c>
      <c r="O2" s="702"/>
      <c r="P2" s="701">
        <v>2017</v>
      </c>
      <c r="Q2" s="702"/>
      <c r="R2" s="701">
        <v>2018</v>
      </c>
      <c r="S2" s="702"/>
      <c r="T2" s="701">
        <v>2019</v>
      </c>
      <c r="U2" s="702"/>
      <c r="V2" s="44"/>
      <c r="W2" s="44"/>
      <c r="X2" s="44"/>
      <c r="Y2" s="44"/>
      <c r="Z2" s="44"/>
    </row>
    <row r="3" spans="1:26" ht="26.4" x14ac:dyDescent="0.3">
      <c r="A3" s="704"/>
      <c r="B3" s="706"/>
      <c r="C3" s="264"/>
      <c r="D3" s="486" t="s">
        <v>100</v>
      </c>
      <c r="E3" s="659" t="s">
        <v>619</v>
      </c>
      <c r="F3" s="486" t="s">
        <v>100</v>
      </c>
      <c r="G3" s="659" t="s">
        <v>619</v>
      </c>
      <c r="H3" s="486" t="s">
        <v>100</v>
      </c>
      <c r="I3" s="659" t="s">
        <v>619</v>
      </c>
      <c r="J3" s="486" t="s">
        <v>100</v>
      </c>
      <c r="K3" s="659" t="s">
        <v>619</v>
      </c>
      <c r="L3" s="486" t="s">
        <v>100</v>
      </c>
      <c r="M3" s="659" t="s">
        <v>619</v>
      </c>
      <c r="N3" s="486" t="s">
        <v>100</v>
      </c>
      <c r="O3" s="659" t="s">
        <v>619</v>
      </c>
      <c r="P3" s="486" t="s">
        <v>100</v>
      </c>
      <c r="Q3" s="659" t="s">
        <v>619</v>
      </c>
      <c r="R3" s="486" t="s">
        <v>100</v>
      </c>
      <c r="S3" s="659" t="s">
        <v>619</v>
      </c>
      <c r="T3" s="486" t="s">
        <v>100</v>
      </c>
      <c r="U3" s="659" t="s">
        <v>619</v>
      </c>
      <c r="V3" s="44"/>
      <c r="W3" s="44"/>
      <c r="X3" s="44"/>
      <c r="Y3" s="44"/>
      <c r="Z3" s="44"/>
    </row>
    <row r="4" spans="1:26" ht="14.4" x14ac:dyDescent="0.3">
      <c r="A4" s="231">
        <v>1</v>
      </c>
      <c r="B4" s="255" t="s">
        <v>101</v>
      </c>
      <c r="C4" s="268" t="s">
        <v>215</v>
      </c>
      <c r="D4" s="272">
        <v>695</v>
      </c>
      <c r="E4" s="250">
        <v>0.12103450894122841</v>
      </c>
      <c r="F4" s="272">
        <v>516</v>
      </c>
      <c r="G4" s="250">
        <v>8.5064292779426315E-2</v>
      </c>
      <c r="H4" s="272">
        <v>611</v>
      </c>
      <c r="I4" s="250">
        <v>0.22705314009661837</v>
      </c>
      <c r="J4" s="272">
        <v>2130.9989999999998</v>
      </c>
      <c r="K4" s="250">
        <v>0.13339210267052865</v>
      </c>
      <c r="L4" s="272">
        <v>2125.415</v>
      </c>
      <c r="M4" s="250">
        <v>0.13486623564430947</v>
      </c>
      <c r="N4" s="272">
        <v>16026.39</v>
      </c>
      <c r="O4" s="250">
        <v>0.84108825543773458</v>
      </c>
      <c r="P4" s="272">
        <v>16507.152000000002</v>
      </c>
      <c r="Q4" s="250">
        <v>0.92350741383828472</v>
      </c>
      <c r="R4" s="272">
        <v>18005.493999999999</v>
      </c>
      <c r="S4" s="490">
        <v>0.92689951789162972</v>
      </c>
      <c r="T4" s="272">
        <v>18438.162</v>
      </c>
      <c r="U4" s="490">
        <v>0.92603976531893528</v>
      </c>
      <c r="V4" s="44"/>
      <c r="W4" s="44"/>
      <c r="X4" s="44"/>
      <c r="Y4" s="44"/>
      <c r="Z4" s="44"/>
    </row>
    <row r="5" spans="1:26" ht="14.4" x14ac:dyDescent="0.3">
      <c r="A5" s="172">
        <v>2</v>
      </c>
      <c r="B5" s="256" t="s">
        <v>51</v>
      </c>
      <c r="C5" s="269" t="s">
        <v>216</v>
      </c>
      <c r="D5" s="273">
        <v>5147</v>
      </c>
      <c r="E5" s="251">
        <v>0.35941429784572781</v>
      </c>
      <c r="F5" s="273">
        <v>4883</v>
      </c>
      <c r="G5" s="251">
        <v>0.3762521189705656</v>
      </c>
      <c r="H5" s="273">
        <v>5355</v>
      </c>
      <c r="I5" s="251">
        <v>0.37228865406006673</v>
      </c>
      <c r="J5" s="273">
        <v>3462.96</v>
      </c>
      <c r="K5" s="251">
        <v>0.24014113221991995</v>
      </c>
      <c r="L5" s="273">
        <v>3869.1469999999999</v>
      </c>
      <c r="M5" s="251">
        <v>0.25454196062492707</v>
      </c>
      <c r="N5" s="273">
        <v>5510.8019999999997</v>
      </c>
      <c r="O5" s="251">
        <v>0.32655526570174837</v>
      </c>
      <c r="P5" s="273">
        <v>5318.4459999999999</v>
      </c>
      <c r="Q5" s="251">
        <v>0.32556234219462404</v>
      </c>
      <c r="R5" s="273">
        <v>9743.9110000000001</v>
      </c>
      <c r="S5" s="252">
        <v>0.56186178385249608</v>
      </c>
      <c r="T5" s="273">
        <v>10423.791999999999</v>
      </c>
      <c r="U5" s="252">
        <v>0.58641670024771864</v>
      </c>
      <c r="V5" s="44"/>
      <c r="W5" s="44"/>
      <c r="X5" s="44"/>
      <c r="Y5" s="44"/>
      <c r="Z5" s="44"/>
    </row>
    <row r="6" spans="1:26" ht="14.4" x14ac:dyDescent="0.3">
      <c r="A6" s="172">
        <v>3</v>
      </c>
      <c r="B6" s="256" t="s">
        <v>106</v>
      </c>
      <c r="C6" s="269" t="s">
        <v>353</v>
      </c>
      <c r="D6" s="273">
        <v>1866</v>
      </c>
      <c r="E6" s="251">
        <v>8.335977601326465E-2</v>
      </c>
      <c r="F6" s="273">
        <v>2998</v>
      </c>
      <c r="G6" s="251">
        <v>0.1031587640217466</v>
      </c>
      <c r="H6" s="273">
        <v>2593</v>
      </c>
      <c r="I6" s="251">
        <v>9.198623576572422E-2</v>
      </c>
      <c r="J6" s="273">
        <v>0</v>
      </c>
      <c r="K6" s="251">
        <v>0</v>
      </c>
      <c r="L6" s="273">
        <v>46.252000000000002</v>
      </c>
      <c r="M6" s="252">
        <v>1.4497665694649358E-3</v>
      </c>
      <c r="N6" s="273">
        <v>5026.183</v>
      </c>
      <c r="O6" s="252">
        <v>0.19433160828102439</v>
      </c>
      <c r="P6" s="273">
        <v>4371.13</v>
      </c>
      <c r="Q6" s="252">
        <v>0.16439891174241192</v>
      </c>
      <c r="R6" s="273">
        <v>4079.1759999999999</v>
      </c>
      <c r="S6" s="252">
        <v>0.15842793449841003</v>
      </c>
      <c r="T6" s="273">
        <v>4262.8890000000001</v>
      </c>
      <c r="U6" s="252">
        <v>0.1614062618854688</v>
      </c>
      <c r="V6" s="44"/>
      <c r="W6" s="44"/>
      <c r="X6" s="44"/>
      <c r="Y6" s="44"/>
      <c r="Z6" s="44"/>
    </row>
    <row r="7" spans="1:26" ht="14.4" x14ac:dyDescent="0.3">
      <c r="A7" s="172">
        <v>4</v>
      </c>
      <c r="B7" s="256" t="s">
        <v>351</v>
      </c>
      <c r="C7" s="269" t="s">
        <v>350</v>
      </c>
      <c r="D7" s="273">
        <v>576.91</v>
      </c>
      <c r="E7" s="251">
        <v>0.18036170508105348</v>
      </c>
      <c r="F7" s="273">
        <v>540</v>
      </c>
      <c r="G7" s="251">
        <v>0.14701878573373264</v>
      </c>
      <c r="H7" s="273">
        <v>681</v>
      </c>
      <c r="I7" s="251">
        <v>0.16785802316982992</v>
      </c>
      <c r="J7" s="273">
        <v>830.42100000000005</v>
      </c>
      <c r="K7" s="251">
        <v>0.2021545566880209</v>
      </c>
      <c r="L7" s="273">
        <v>1095.3030000000001</v>
      </c>
      <c r="M7" s="251">
        <v>0.24858419963846115</v>
      </c>
      <c r="N7" s="273">
        <v>1884.434</v>
      </c>
      <c r="O7" s="251">
        <v>0.47172835105328398</v>
      </c>
      <c r="P7" s="273">
        <v>2086.0430000000001</v>
      </c>
      <c r="Q7" s="251">
        <v>0.42110891073119239</v>
      </c>
      <c r="R7" s="273">
        <v>3073.0740000000001</v>
      </c>
      <c r="S7" s="252">
        <v>0.63400000000000001</v>
      </c>
      <c r="T7" s="273">
        <v>3776.7550000000001</v>
      </c>
      <c r="U7" s="252">
        <v>0.66349999999999998</v>
      </c>
      <c r="V7" s="44"/>
      <c r="W7" s="44"/>
      <c r="X7" s="44"/>
      <c r="Y7" s="44"/>
      <c r="Z7" s="44"/>
    </row>
    <row r="8" spans="1:26" ht="14.4" x14ac:dyDescent="0.3">
      <c r="A8" s="172">
        <v>5</v>
      </c>
      <c r="B8" s="256" t="s">
        <v>53</v>
      </c>
      <c r="C8" s="269" t="s">
        <v>217</v>
      </c>
      <c r="D8" s="273">
        <v>130</v>
      </c>
      <c r="E8" s="251">
        <v>5.0544736173973419E-2</v>
      </c>
      <c r="F8" s="273">
        <v>936</v>
      </c>
      <c r="G8" s="251">
        <v>0.35467980295566504</v>
      </c>
      <c r="H8" s="273">
        <v>822</v>
      </c>
      <c r="I8" s="251">
        <v>0.30265095729013253</v>
      </c>
      <c r="J8" s="273">
        <v>1157.682</v>
      </c>
      <c r="K8" s="251">
        <v>0.37917290743379761</v>
      </c>
      <c r="L8" s="273">
        <v>1043.809</v>
      </c>
      <c r="M8" s="251">
        <v>0.33149137758282682</v>
      </c>
      <c r="N8" s="273">
        <v>2330.9070000000002</v>
      </c>
      <c r="O8" s="251">
        <v>0.46183122694095247</v>
      </c>
      <c r="P8" s="273">
        <v>2520.672</v>
      </c>
      <c r="Q8" s="251">
        <v>0.63802366639245711</v>
      </c>
      <c r="R8" s="273">
        <v>1253.4269999999999</v>
      </c>
      <c r="S8" s="252">
        <v>0.3157164940053192</v>
      </c>
      <c r="T8" s="273">
        <v>2405.1010000000001</v>
      </c>
      <c r="U8" s="252">
        <v>0.5910386090508909</v>
      </c>
      <c r="V8" s="44"/>
      <c r="W8" s="44"/>
      <c r="X8" s="44"/>
      <c r="Y8" s="44"/>
      <c r="Z8" s="44"/>
    </row>
    <row r="9" spans="1:26" ht="14.4" x14ac:dyDescent="0.3">
      <c r="A9" s="172">
        <v>6</v>
      </c>
      <c r="B9" s="256" t="s">
        <v>104</v>
      </c>
      <c r="C9" s="269" t="s">
        <v>218</v>
      </c>
      <c r="D9" s="273">
        <v>41</v>
      </c>
      <c r="E9" s="251">
        <v>2.8051604004400679E-2</v>
      </c>
      <c r="F9" s="273">
        <v>21</v>
      </c>
      <c r="G9" s="251">
        <v>1.3916500994035786E-2</v>
      </c>
      <c r="H9" s="273">
        <v>14</v>
      </c>
      <c r="I9" s="251">
        <v>7.2501294665976174E-3</v>
      </c>
      <c r="J9" s="273">
        <v>0</v>
      </c>
      <c r="K9" s="251">
        <v>0</v>
      </c>
      <c r="L9" s="273">
        <v>0</v>
      </c>
      <c r="M9" s="251">
        <v>0</v>
      </c>
      <c r="N9" s="273">
        <v>172.905</v>
      </c>
      <c r="O9" s="251">
        <v>6.492470228998462E-2</v>
      </c>
      <c r="P9" s="273">
        <v>154.5</v>
      </c>
      <c r="Q9" s="251">
        <v>6.2738339703948126E-2</v>
      </c>
      <c r="R9" s="273">
        <v>113.944</v>
      </c>
      <c r="S9" s="253">
        <v>4.845404532849916E-2</v>
      </c>
      <c r="T9" s="273">
        <v>129.732</v>
      </c>
      <c r="U9" s="253">
        <v>5.5125819034750015E-2</v>
      </c>
      <c r="V9" s="44"/>
      <c r="W9" s="44"/>
      <c r="X9" s="44"/>
      <c r="Y9" s="44"/>
      <c r="Z9" s="44"/>
    </row>
    <row r="10" spans="1:26" ht="14.4" x14ac:dyDescent="0.3">
      <c r="A10" s="172">
        <v>7</v>
      </c>
      <c r="B10" s="256" t="s">
        <v>103</v>
      </c>
      <c r="C10" s="269" t="s">
        <v>219</v>
      </c>
      <c r="D10" s="273">
        <v>81</v>
      </c>
      <c r="E10" s="251">
        <v>1.5217777670898462E-2</v>
      </c>
      <c r="F10" s="273">
        <v>66</v>
      </c>
      <c r="G10" s="251">
        <v>9.8404651856269561E-3</v>
      </c>
      <c r="H10" s="273">
        <v>90</v>
      </c>
      <c r="I10" s="251">
        <v>1.7201834862385322E-2</v>
      </c>
      <c r="J10" s="273">
        <v>87.045000000000002</v>
      </c>
      <c r="K10" s="251">
        <v>1.8626849497752347E-2</v>
      </c>
      <c r="L10" s="273">
        <v>100.542</v>
      </c>
      <c r="M10" s="251">
        <v>2.0698033149544329E-2</v>
      </c>
      <c r="N10" s="273">
        <v>96.313000000000002</v>
      </c>
      <c r="O10" s="251">
        <v>1.8126431639546876E-2</v>
      </c>
      <c r="P10" s="273">
        <v>143.88200000000001</v>
      </c>
      <c r="Q10" s="251">
        <v>2.2808175574222874E-2</v>
      </c>
      <c r="R10" s="273">
        <v>86.921000000000006</v>
      </c>
      <c r="S10" s="253">
        <v>1.352534790958599E-2</v>
      </c>
      <c r="T10" s="273">
        <v>99.049000000000007</v>
      </c>
      <c r="U10" s="253">
        <v>1.5247751915263208E-2</v>
      </c>
      <c r="V10" s="44"/>
      <c r="W10" s="44"/>
      <c r="X10" s="44"/>
      <c r="Y10" s="44"/>
      <c r="Z10" s="44"/>
    </row>
    <row r="11" spans="1:26" ht="14.4" x14ac:dyDescent="0.3">
      <c r="A11" s="172">
        <v>8</v>
      </c>
      <c r="B11" s="257" t="s">
        <v>108</v>
      </c>
      <c r="C11" s="270" t="s">
        <v>222</v>
      </c>
      <c r="D11" s="273" t="s">
        <v>9</v>
      </c>
      <c r="E11" s="251"/>
      <c r="F11" s="273" t="s">
        <v>9</v>
      </c>
      <c r="G11" s="251"/>
      <c r="H11" s="273" t="s">
        <v>9</v>
      </c>
      <c r="I11" s="251"/>
      <c r="J11" s="273" t="s">
        <v>9</v>
      </c>
      <c r="K11" s="251"/>
      <c r="L11" s="273" t="s">
        <v>9</v>
      </c>
      <c r="M11" s="251"/>
      <c r="N11" s="273">
        <v>43.52</v>
      </c>
      <c r="O11" s="253">
        <v>1.3648588976757257E-3</v>
      </c>
      <c r="P11" s="273">
        <v>23.254999999999999</v>
      </c>
      <c r="Q11" s="253">
        <v>6.3267261780667488E-4</v>
      </c>
      <c r="R11" s="273">
        <v>75.576999999999998</v>
      </c>
      <c r="S11" s="253">
        <v>2.0528535430228011E-3</v>
      </c>
      <c r="T11" s="273">
        <v>90.537000000000006</v>
      </c>
      <c r="U11" s="253">
        <v>2.5131795709093627E-3</v>
      </c>
      <c r="V11" s="44"/>
      <c r="W11" s="44"/>
      <c r="X11" s="44"/>
      <c r="Y11" s="44"/>
      <c r="Z11" s="44"/>
    </row>
    <row r="12" spans="1:26" ht="14.4" x14ac:dyDescent="0.3">
      <c r="A12" s="172">
        <v>9</v>
      </c>
      <c r="B12" s="256" t="s">
        <v>107</v>
      </c>
      <c r="C12" s="269" t="s">
        <v>220</v>
      </c>
      <c r="D12" s="273">
        <v>529</v>
      </c>
      <c r="E12" s="251">
        <v>4.69826106611448E-2</v>
      </c>
      <c r="F12" s="273">
        <v>318.50700000000001</v>
      </c>
      <c r="G12" s="251">
        <v>2.7327927927927927E-2</v>
      </c>
      <c r="H12" s="273">
        <v>395</v>
      </c>
      <c r="I12" s="251">
        <v>3.5394265232974911E-2</v>
      </c>
      <c r="J12" s="273">
        <v>408.291</v>
      </c>
      <c r="K12" s="251">
        <v>3.5795102319000398E-2</v>
      </c>
      <c r="L12" s="273">
        <v>481.16899999999998</v>
      </c>
      <c r="M12" s="251">
        <v>3.6630677169152366E-2</v>
      </c>
      <c r="N12" s="273">
        <v>0</v>
      </c>
      <c r="O12" s="253">
        <v>0</v>
      </c>
      <c r="P12" s="273">
        <v>115.57299999999999</v>
      </c>
      <c r="Q12" s="253">
        <v>9.3139300444255758E-3</v>
      </c>
      <c r="R12" s="273">
        <v>196.911</v>
      </c>
      <c r="S12" s="253">
        <v>1.3791926269357173E-2</v>
      </c>
      <c r="T12" s="273">
        <v>87.831000000000003</v>
      </c>
      <c r="U12" s="253">
        <v>6.7426226008324586E-3</v>
      </c>
      <c r="V12" s="44"/>
      <c r="W12" s="44"/>
      <c r="X12" s="44"/>
      <c r="Y12" s="44"/>
      <c r="Z12" s="44"/>
    </row>
    <row r="13" spans="1:26" ht="14.4" x14ac:dyDescent="0.3">
      <c r="A13" s="172">
        <v>10</v>
      </c>
      <c r="B13" s="256" t="s">
        <v>102</v>
      </c>
      <c r="C13" s="269" t="s">
        <v>221</v>
      </c>
      <c r="D13" s="273">
        <v>0</v>
      </c>
      <c r="E13" s="251">
        <v>0</v>
      </c>
      <c r="F13" s="273">
        <v>0</v>
      </c>
      <c r="G13" s="251">
        <v>0</v>
      </c>
      <c r="H13" s="273">
        <v>0</v>
      </c>
      <c r="I13" s="251">
        <v>0</v>
      </c>
      <c r="J13" s="273">
        <v>0</v>
      </c>
      <c r="K13" s="251">
        <v>0</v>
      </c>
      <c r="L13" s="273">
        <v>0</v>
      </c>
      <c r="M13" s="251">
        <v>0</v>
      </c>
      <c r="N13" s="273">
        <v>83.084000000000003</v>
      </c>
      <c r="O13" s="251">
        <v>1.9239297035304078E-2</v>
      </c>
      <c r="P13" s="273">
        <v>83.084000000000003</v>
      </c>
      <c r="Q13" s="251">
        <v>1.8743936939660425E-2</v>
      </c>
      <c r="R13" s="273">
        <v>0</v>
      </c>
      <c r="S13" s="251">
        <v>0</v>
      </c>
      <c r="T13" s="273">
        <v>0</v>
      </c>
      <c r="U13" s="251">
        <v>0</v>
      </c>
      <c r="V13" s="44"/>
      <c r="W13" s="44"/>
      <c r="X13" s="44"/>
      <c r="Y13" s="44"/>
      <c r="Z13" s="44"/>
    </row>
    <row r="14" spans="1:26" ht="14.4" x14ac:dyDescent="0.3">
      <c r="A14" s="172">
        <v>11</v>
      </c>
      <c r="B14" s="256" t="s">
        <v>7</v>
      </c>
      <c r="C14" s="269" t="s">
        <v>223</v>
      </c>
      <c r="D14" s="273">
        <v>186.928</v>
      </c>
      <c r="E14" s="251">
        <v>0.13177464482923676</v>
      </c>
      <c r="F14" s="273">
        <v>193</v>
      </c>
      <c r="G14" s="251">
        <v>0.1605657237936772</v>
      </c>
      <c r="H14" s="273">
        <v>40</v>
      </c>
      <c r="I14" s="251">
        <v>3.2493907392363928E-2</v>
      </c>
      <c r="J14" s="273">
        <v>24.369800000000001</v>
      </c>
      <c r="K14" s="251">
        <v>1.549652231530245E-2</v>
      </c>
      <c r="L14" s="273">
        <v>25.100894</v>
      </c>
      <c r="M14" s="251">
        <v>1.5280471279216013E-2</v>
      </c>
      <c r="N14" s="273">
        <v>0</v>
      </c>
      <c r="O14" s="251">
        <v>0</v>
      </c>
      <c r="P14" s="273">
        <v>0</v>
      </c>
      <c r="Q14" s="251">
        <v>0</v>
      </c>
      <c r="R14" s="273">
        <v>0</v>
      </c>
      <c r="S14" s="251">
        <v>0</v>
      </c>
      <c r="T14" s="273">
        <v>0</v>
      </c>
      <c r="U14" s="251">
        <v>0</v>
      </c>
      <c r="V14" s="44"/>
      <c r="W14" s="44"/>
      <c r="X14" s="44"/>
      <c r="Y14" s="44"/>
      <c r="Z14" s="44"/>
    </row>
    <row r="15" spans="1:26" ht="14.4" x14ac:dyDescent="0.3">
      <c r="A15" s="172">
        <v>12</v>
      </c>
      <c r="B15" s="256" t="s">
        <v>617</v>
      </c>
      <c r="C15" s="269" t="s">
        <v>224</v>
      </c>
      <c r="D15" s="273">
        <v>0</v>
      </c>
      <c r="E15" s="251">
        <v>0</v>
      </c>
      <c r="F15" s="273">
        <v>0</v>
      </c>
      <c r="G15" s="251">
        <v>0</v>
      </c>
      <c r="H15" s="273">
        <v>0</v>
      </c>
      <c r="I15" s="251">
        <v>0</v>
      </c>
      <c r="J15" s="273">
        <v>0</v>
      </c>
      <c r="K15" s="251">
        <v>0</v>
      </c>
      <c r="L15" s="273">
        <v>0</v>
      </c>
      <c r="M15" s="251">
        <v>0</v>
      </c>
      <c r="N15" s="273">
        <v>0</v>
      </c>
      <c r="O15" s="251">
        <v>0</v>
      </c>
      <c r="P15" s="273">
        <v>0</v>
      </c>
      <c r="Q15" s="251">
        <v>0</v>
      </c>
      <c r="R15" s="273">
        <v>0</v>
      </c>
      <c r="S15" s="251">
        <v>0</v>
      </c>
      <c r="T15" s="273">
        <v>0</v>
      </c>
      <c r="U15" s="251">
        <v>0</v>
      </c>
      <c r="V15" s="44"/>
      <c r="W15" s="44"/>
      <c r="X15" s="44"/>
      <c r="Y15" s="44"/>
      <c r="Z15" s="44"/>
    </row>
    <row r="16" spans="1:26" ht="14.4" x14ac:dyDescent="0.3">
      <c r="A16" s="232">
        <v>13</v>
      </c>
      <c r="B16" s="258" t="s">
        <v>105</v>
      </c>
      <c r="C16" s="271" t="s">
        <v>225</v>
      </c>
      <c r="D16" s="273">
        <v>87</v>
      </c>
      <c r="E16" s="251">
        <v>3.5630883703252896E-2</v>
      </c>
      <c r="F16" s="273">
        <v>0</v>
      </c>
      <c r="G16" s="251">
        <v>0</v>
      </c>
      <c r="H16" s="273">
        <v>0</v>
      </c>
      <c r="I16" s="251">
        <v>0</v>
      </c>
      <c r="J16" s="273">
        <v>0</v>
      </c>
      <c r="K16" s="251">
        <v>0</v>
      </c>
      <c r="L16" s="273">
        <v>0</v>
      </c>
      <c r="M16" s="251">
        <v>0</v>
      </c>
      <c r="N16" s="273">
        <v>0</v>
      </c>
      <c r="O16" s="251">
        <v>0</v>
      </c>
      <c r="P16" s="273">
        <v>0</v>
      </c>
      <c r="Q16" s="251">
        <v>0</v>
      </c>
      <c r="R16" s="273">
        <v>0</v>
      </c>
      <c r="S16" s="251">
        <v>0</v>
      </c>
      <c r="T16" s="273">
        <v>0</v>
      </c>
      <c r="U16" s="251">
        <v>0</v>
      </c>
      <c r="V16" s="44"/>
      <c r="W16" s="44"/>
      <c r="X16" s="44"/>
      <c r="Y16" s="44"/>
      <c r="Z16" s="44"/>
    </row>
    <row r="17" spans="1:28" ht="14.4" x14ac:dyDescent="0.3">
      <c r="A17" s="235"/>
      <c r="B17" s="259" t="s">
        <v>89</v>
      </c>
      <c r="C17" s="265"/>
      <c r="D17" s="275">
        <f>SUM(D4:D15)</f>
        <v>9252.8379999999997</v>
      </c>
      <c r="E17" s="266"/>
      <c r="F17" s="275">
        <f>SUM(F4:F15)</f>
        <v>10471.507</v>
      </c>
      <c r="G17" s="266"/>
      <c r="H17" s="275">
        <f>SUM(H4:H15)</f>
        <v>10601</v>
      </c>
      <c r="I17" s="266"/>
      <c r="J17" s="275">
        <f>SUM(J4:J15)</f>
        <v>8101.7678000000005</v>
      </c>
      <c r="K17" s="266"/>
      <c r="L17" s="275">
        <f>SUM(L4:L15)</f>
        <v>8786.7378939999999</v>
      </c>
      <c r="M17" s="266"/>
      <c r="N17" s="275">
        <f>SUM(N4:N16)</f>
        <v>31174.537999999997</v>
      </c>
      <c r="O17" s="266"/>
      <c r="P17" s="275">
        <f>SUM(P4:P16)</f>
        <v>31323.737000000005</v>
      </c>
      <c r="Q17" s="266"/>
      <c r="R17" s="275">
        <f>SUM(R4:R16)</f>
        <v>36628.435000000005</v>
      </c>
      <c r="S17" s="266"/>
      <c r="T17" s="275">
        <f>SUM(T4:T16)</f>
        <v>39713.847999999998</v>
      </c>
      <c r="U17" s="266"/>
      <c r="V17" s="44"/>
      <c r="W17" s="44"/>
      <c r="X17" s="44"/>
      <c r="Y17" s="44"/>
      <c r="Z17" s="44"/>
    </row>
    <row r="18" spans="1:28" ht="14.4" x14ac:dyDescent="0.3">
      <c r="A18" s="235"/>
      <c r="B18" s="260" t="s">
        <v>190</v>
      </c>
      <c r="C18" s="267"/>
      <c r="D18" s="666">
        <v>0.12230420936748639</v>
      </c>
      <c r="E18" s="274"/>
      <c r="F18" s="666">
        <v>0.12444154347102723</v>
      </c>
      <c r="G18" s="274"/>
      <c r="H18" s="666">
        <v>0.13142984663831686</v>
      </c>
      <c r="I18" s="274"/>
      <c r="J18" s="666">
        <v>8.5208022808218445E-2</v>
      </c>
      <c r="K18" s="274"/>
      <c r="L18" s="666">
        <v>8.5847787420507818E-2</v>
      </c>
      <c r="M18" s="274"/>
      <c r="N18" s="666">
        <f>+N17/'2.'!G3</f>
        <v>8.1762396088781497E-2</v>
      </c>
      <c r="O18" s="254"/>
      <c r="P18" s="666">
        <f>+P17/'2.'!H3</f>
        <v>7.9150374592829767E-2</v>
      </c>
      <c r="Q18" s="254"/>
      <c r="R18" s="666">
        <f>+R17/'2.'!I3</f>
        <v>8.6677213988705148E-2</v>
      </c>
      <c r="S18" s="254"/>
      <c r="T18" s="666">
        <f>+T17/'2.'!J3</f>
        <v>9.5465077063765641E-2</v>
      </c>
      <c r="U18" s="254"/>
      <c r="V18" s="44"/>
      <c r="W18" s="44"/>
      <c r="X18" s="44"/>
      <c r="Y18" s="44"/>
      <c r="Z18" s="44"/>
    </row>
    <row r="19" spans="1:28" ht="15" customHeight="1" x14ac:dyDescent="0.3">
      <c r="A19" s="61"/>
      <c r="B19" s="658" t="s">
        <v>113</v>
      </c>
      <c r="C19" s="62"/>
      <c r="D19" s="140">
        <v>1.3508033745745065</v>
      </c>
      <c r="E19" s="62"/>
      <c r="F19" s="140">
        <v>1.3114447139177947</v>
      </c>
      <c r="G19" s="62"/>
      <c r="H19" s="140">
        <v>1.2883480148497841</v>
      </c>
      <c r="I19" s="63"/>
      <c r="J19" s="140">
        <v>1.2302527462756561</v>
      </c>
      <c r="K19" s="64"/>
      <c r="L19" s="140">
        <v>1.1761498530359999</v>
      </c>
      <c r="M19" s="64"/>
      <c r="N19" s="140">
        <v>1.1265803189999999</v>
      </c>
      <c r="O19" s="64"/>
      <c r="P19" s="140">
        <v>1.0884833999999999</v>
      </c>
      <c r="R19" s="140">
        <v>1.0609</v>
      </c>
      <c r="S19" s="44"/>
      <c r="T19" s="491">
        <v>1.03</v>
      </c>
      <c r="U19" s="44"/>
      <c r="V19" s="44"/>
      <c r="W19" s="44"/>
      <c r="X19" s="44"/>
      <c r="Y19" s="44"/>
    </row>
    <row r="20" spans="1:28" ht="14.4" x14ac:dyDescent="0.3">
      <c r="H20" s="65"/>
      <c r="I20" s="66"/>
      <c r="J20" s="44"/>
      <c r="K20" s="44"/>
      <c r="L20" s="44"/>
      <c r="M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4.4" x14ac:dyDescent="0.3">
      <c r="B21" s="492"/>
      <c r="C21" s="492"/>
      <c r="D21" s="707">
        <v>2011</v>
      </c>
      <c r="E21" s="708"/>
      <c r="F21" s="701">
        <v>2012</v>
      </c>
      <c r="G21" s="702"/>
      <c r="H21" s="701">
        <v>2013</v>
      </c>
      <c r="I21" s="702"/>
      <c r="J21" s="701">
        <v>2014</v>
      </c>
      <c r="K21" s="702"/>
      <c r="L21" s="701">
        <v>2015</v>
      </c>
      <c r="M21" s="702"/>
      <c r="N21" s="701">
        <v>2016</v>
      </c>
      <c r="O21" s="702"/>
      <c r="P21" s="701">
        <v>2017</v>
      </c>
      <c r="Q21" s="702"/>
      <c r="R21" s="701">
        <v>2018</v>
      </c>
      <c r="S21" s="702"/>
      <c r="T21" s="701">
        <v>2019</v>
      </c>
      <c r="U21" s="702"/>
      <c r="V21" s="44"/>
      <c r="W21" s="44"/>
      <c r="X21" s="44"/>
      <c r="Y21" s="44"/>
      <c r="Z21" s="44"/>
      <c r="AA21" s="44"/>
      <c r="AB21" s="44"/>
    </row>
    <row r="22" spans="1:28" ht="14.4" x14ac:dyDescent="0.3">
      <c r="B22" s="492"/>
      <c r="C22" s="492"/>
      <c r="D22" s="493" t="s">
        <v>352</v>
      </c>
      <c r="E22" s="493" t="s">
        <v>354</v>
      </c>
      <c r="F22" s="493" t="s">
        <v>352</v>
      </c>
      <c r="G22" s="493" t="s">
        <v>354</v>
      </c>
      <c r="H22" s="493" t="s">
        <v>352</v>
      </c>
      <c r="I22" s="493" t="s">
        <v>354</v>
      </c>
      <c r="J22" s="493" t="s">
        <v>352</v>
      </c>
      <c r="K22" s="493" t="s">
        <v>354</v>
      </c>
      <c r="L22" s="493" t="s">
        <v>352</v>
      </c>
      <c r="M22" s="493" t="s">
        <v>354</v>
      </c>
      <c r="N22" s="493" t="s">
        <v>352</v>
      </c>
      <c r="O22" s="493" t="s">
        <v>354</v>
      </c>
      <c r="P22" s="493" t="s">
        <v>352</v>
      </c>
      <c r="Q22" s="493" t="s">
        <v>354</v>
      </c>
      <c r="R22" s="493" t="s">
        <v>352</v>
      </c>
      <c r="S22" s="493" t="s">
        <v>354</v>
      </c>
      <c r="T22" s="493" t="s">
        <v>352</v>
      </c>
      <c r="U22" s="493" t="s">
        <v>354</v>
      </c>
      <c r="V22" s="44"/>
      <c r="W22" s="44"/>
      <c r="X22" s="44"/>
      <c r="Y22" s="44"/>
      <c r="Z22" s="44"/>
      <c r="AA22" s="44"/>
      <c r="AB22" s="44"/>
    </row>
    <row r="23" spans="1:28" ht="14.4" x14ac:dyDescent="0.3">
      <c r="B23" s="492" t="str">
        <f>+B4</f>
        <v>Instituto de Fomento Pesquero (IFOP)</v>
      </c>
      <c r="C23" s="492"/>
      <c r="D23" s="494">
        <f t="shared" ref="D23:D29" si="0">ROUND(D4*D$19,0)</f>
        <v>939</v>
      </c>
      <c r="E23" s="495">
        <f t="shared" ref="E23:E29" si="1">+E4</f>
        <v>0.12103450894122841</v>
      </c>
      <c r="F23" s="494">
        <f t="shared" ref="F23:F29" si="2">ROUND(F4*F$19,0)</f>
        <v>677</v>
      </c>
      <c r="G23" s="495">
        <f t="shared" ref="G23:G29" si="3">+G4</f>
        <v>8.5064292779426315E-2</v>
      </c>
      <c r="H23" s="494">
        <f>ROUND(H4*H$19,0)</f>
        <v>787</v>
      </c>
      <c r="I23" s="495">
        <f>+I4</f>
        <v>0.22705314009661837</v>
      </c>
      <c r="J23" s="494">
        <f>ROUND(J4*J$19,0)</f>
        <v>2622</v>
      </c>
      <c r="K23" s="495">
        <f>+K4</f>
        <v>0.13339210267052865</v>
      </c>
      <c r="L23" s="494">
        <f>ROUND(L4*L$19,0)</f>
        <v>2500</v>
      </c>
      <c r="M23" s="495">
        <f>+M4</f>
        <v>0.13486623564430947</v>
      </c>
      <c r="N23" s="494">
        <f>ROUND(N4*N$19,0)</f>
        <v>18055</v>
      </c>
      <c r="O23" s="495">
        <f>+O4</f>
        <v>0.84108825543773458</v>
      </c>
      <c r="P23" s="494">
        <f>ROUND(P4*P$19,0)</f>
        <v>17968</v>
      </c>
      <c r="Q23" s="495">
        <f>+Q4</f>
        <v>0.92350741383828472</v>
      </c>
      <c r="R23" s="494">
        <f>ROUND(R4*R$19,0)</f>
        <v>19102</v>
      </c>
      <c r="S23" s="495">
        <f>+S4</f>
        <v>0.92689951789162972</v>
      </c>
      <c r="T23" s="494">
        <f>ROUND(T4*T$19,0)</f>
        <v>18991</v>
      </c>
      <c r="U23" s="495">
        <f>+U4</f>
        <v>0.92603976531893528</v>
      </c>
      <c r="V23" s="44"/>
      <c r="W23" s="44"/>
      <c r="X23" s="44"/>
      <c r="Y23" s="44"/>
      <c r="Z23" s="44"/>
      <c r="AA23" s="44"/>
      <c r="AB23" s="44"/>
    </row>
    <row r="24" spans="1:28" ht="15.75" customHeight="1" x14ac:dyDescent="0.3">
      <c r="B24" s="492" t="str">
        <f t="shared" ref="B24:B36" si="4">+B5</f>
        <v>Instituto de Investigaciones Agropecuarias (INIA)</v>
      </c>
      <c r="C24" s="492"/>
      <c r="D24" s="494">
        <f t="shared" si="0"/>
        <v>6953</v>
      </c>
      <c r="E24" s="495">
        <f t="shared" si="1"/>
        <v>0.35941429784572781</v>
      </c>
      <c r="F24" s="494">
        <f t="shared" si="2"/>
        <v>6404</v>
      </c>
      <c r="G24" s="495">
        <f t="shared" si="3"/>
        <v>0.3762521189705656</v>
      </c>
      <c r="H24" s="494">
        <f t="shared" ref="H24:H29" si="5">ROUND(H5*H$19,0)</f>
        <v>6899</v>
      </c>
      <c r="I24" s="495">
        <f t="shared" ref="I24:I29" si="6">+I5</f>
        <v>0.37228865406006673</v>
      </c>
      <c r="J24" s="494">
        <f t="shared" ref="J24:J29" si="7">ROUND(J5*J$19,0)</f>
        <v>4260</v>
      </c>
      <c r="K24" s="495">
        <f t="shared" ref="K24:K29" si="8">+K5</f>
        <v>0.24014113221991995</v>
      </c>
      <c r="L24" s="494">
        <f t="shared" ref="L24:L29" si="9">ROUND(L5*L$19,0)</f>
        <v>4551</v>
      </c>
      <c r="M24" s="495">
        <f t="shared" ref="M24:M29" si="10">+M5</f>
        <v>0.25454196062492707</v>
      </c>
      <c r="N24" s="494">
        <f t="shared" ref="N24:N29" si="11">ROUND(N5*N$19,0)</f>
        <v>6208</v>
      </c>
      <c r="O24" s="495">
        <f t="shared" ref="O24:O29" si="12">+O5</f>
        <v>0.32655526570174837</v>
      </c>
      <c r="P24" s="494">
        <f t="shared" ref="P24:P35" si="13">ROUND(P5*P$19,0)</f>
        <v>5789</v>
      </c>
      <c r="Q24" s="495">
        <f t="shared" ref="Q24:Q35" si="14">+Q5</f>
        <v>0.32556234219462404</v>
      </c>
      <c r="R24" s="494">
        <f t="shared" ref="R24:R35" si="15">ROUND(R5*R$19,0)</f>
        <v>10337</v>
      </c>
      <c r="S24" s="495">
        <f t="shared" ref="S24:S35" si="16">+S5</f>
        <v>0.56186178385249608</v>
      </c>
      <c r="T24" s="494">
        <f t="shared" ref="T24:T35" si="17">ROUND(T5*T$19,0)</f>
        <v>10737</v>
      </c>
      <c r="U24" s="495">
        <f t="shared" ref="U24:U35" si="18">+U5</f>
        <v>0.58641670024771864</v>
      </c>
      <c r="V24" s="44"/>
      <c r="W24" s="44"/>
      <c r="X24" s="44"/>
      <c r="Y24" s="44"/>
      <c r="Z24" s="44"/>
      <c r="AA24" s="44"/>
      <c r="AB24" s="44"/>
    </row>
    <row r="25" spans="1:28" ht="15.75" customHeight="1" x14ac:dyDescent="0.3">
      <c r="B25" s="492" t="str">
        <f t="shared" si="4"/>
        <v>Servicio Nacional de Geología y Minería (SERNAGEOMIN)</v>
      </c>
      <c r="C25" s="492"/>
      <c r="D25" s="494">
        <f t="shared" si="0"/>
        <v>2521</v>
      </c>
      <c r="E25" s="495">
        <f t="shared" si="1"/>
        <v>8.335977601326465E-2</v>
      </c>
      <c r="F25" s="494">
        <f t="shared" si="2"/>
        <v>3932</v>
      </c>
      <c r="G25" s="495">
        <f t="shared" si="3"/>
        <v>0.1031587640217466</v>
      </c>
      <c r="H25" s="494">
        <f t="shared" si="5"/>
        <v>3341</v>
      </c>
      <c r="I25" s="495">
        <f t="shared" si="6"/>
        <v>9.198623576572422E-2</v>
      </c>
      <c r="J25" s="494">
        <f t="shared" si="7"/>
        <v>0</v>
      </c>
      <c r="K25" s="495">
        <f t="shared" si="8"/>
        <v>0</v>
      </c>
      <c r="L25" s="494">
        <f t="shared" si="9"/>
        <v>54</v>
      </c>
      <c r="M25" s="495">
        <f t="shared" si="10"/>
        <v>1.4497665694649358E-3</v>
      </c>
      <c r="N25" s="494">
        <f t="shared" si="11"/>
        <v>5662</v>
      </c>
      <c r="O25" s="495">
        <f t="shared" si="12"/>
        <v>0.19433160828102439</v>
      </c>
      <c r="P25" s="494">
        <f t="shared" si="13"/>
        <v>4758</v>
      </c>
      <c r="Q25" s="495">
        <f t="shared" si="14"/>
        <v>0.16439891174241192</v>
      </c>
      <c r="R25" s="494">
        <f t="shared" si="15"/>
        <v>4328</v>
      </c>
      <c r="S25" s="495">
        <f t="shared" si="16"/>
        <v>0.15842793449841003</v>
      </c>
      <c r="T25" s="494">
        <f t="shared" si="17"/>
        <v>4391</v>
      </c>
      <c r="U25" s="495">
        <f t="shared" si="18"/>
        <v>0.1614062618854688</v>
      </c>
      <c r="V25" s="44"/>
      <c r="W25" s="44"/>
      <c r="X25" s="44"/>
      <c r="Y25" s="44"/>
      <c r="Z25" s="44"/>
      <c r="AA25" s="44"/>
      <c r="AB25" s="44"/>
    </row>
    <row r="26" spans="1:28" ht="15.75" customHeight="1" x14ac:dyDescent="0.3">
      <c r="B26" s="492" t="str">
        <f t="shared" si="4"/>
        <v>Instituto Antártico Chileno (INACh)</v>
      </c>
      <c r="C26" s="492"/>
      <c r="D26" s="494">
        <f t="shared" si="0"/>
        <v>779</v>
      </c>
      <c r="E26" s="495">
        <f t="shared" si="1"/>
        <v>0.18036170508105348</v>
      </c>
      <c r="F26" s="494">
        <f t="shared" si="2"/>
        <v>708</v>
      </c>
      <c r="G26" s="495">
        <f t="shared" si="3"/>
        <v>0.14701878573373264</v>
      </c>
      <c r="H26" s="494">
        <f t="shared" si="5"/>
        <v>877</v>
      </c>
      <c r="I26" s="495">
        <f t="shared" si="6"/>
        <v>0.16785802316982992</v>
      </c>
      <c r="J26" s="494">
        <f t="shared" si="7"/>
        <v>1022</v>
      </c>
      <c r="K26" s="495">
        <f t="shared" si="8"/>
        <v>0.2021545566880209</v>
      </c>
      <c r="L26" s="494">
        <f t="shared" si="9"/>
        <v>1288</v>
      </c>
      <c r="M26" s="495">
        <f t="shared" si="10"/>
        <v>0.24858419963846115</v>
      </c>
      <c r="N26" s="494">
        <f t="shared" si="11"/>
        <v>2123</v>
      </c>
      <c r="O26" s="495">
        <f t="shared" si="12"/>
        <v>0.47172835105328398</v>
      </c>
      <c r="P26" s="494">
        <f t="shared" si="13"/>
        <v>2271</v>
      </c>
      <c r="Q26" s="495">
        <f t="shared" si="14"/>
        <v>0.42110891073119239</v>
      </c>
      <c r="R26" s="494">
        <f t="shared" si="15"/>
        <v>3260</v>
      </c>
      <c r="S26" s="495">
        <f t="shared" si="16"/>
        <v>0.63400000000000001</v>
      </c>
      <c r="T26" s="494">
        <f t="shared" si="17"/>
        <v>3890</v>
      </c>
      <c r="U26" s="495">
        <f t="shared" si="18"/>
        <v>0.66349999999999998</v>
      </c>
      <c r="V26" s="44"/>
      <c r="W26" s="44"/>
      <c r="X26" s="44"/>
      <c r="Y26" s="44"/>
      <c r="Z26" s="44"/>
      <c r="AA26" s="44"/>
      <c r="AB26" s="44"/>
    </row>
    <row r="27" spans="1:28" ht="15.75" customHeight="1" x14ac:dyDescent="0.3">
      <c r="B27" s="492" t="str">
        <f t="shared" si="4"/>
        <v>Instituto Forestal (INFOR)</v>
      </c>
      <c r="C27" s="492"/>
      <c r="D27" s="494">
        <f t="shared" si="0"/>
        <v>176</v>
      </c>
      <c r="E27" s="495">
        <f t="shared" si="1"/>
        <v>5.0544736173973419E-2</v>
      </c>
      <c r="F27" s="494">
        <f t="shared" si="2"/>
        <v>1228</v>
      </c>
      <c r="G27" s="495">
        <f t="shared" si="3"/>
        <v>0.35467980295566504</v>
      </c>
      <c r="H27" s="494">
        <f t="shared" si="5"/>
        <v>1059</v>
      </c>
      <c r="I27" s="495">
        <f t="shared" si="6"/>
        <v>0.30265095729013253</v>
      </c>
      <c r="J27" s="494">
        <f t="shared" si="7"/>
        <v>1424</v>
      </c>
      <c r="K27" s="495">
        <f t="shared" si="8"/>
        <v>0.37917290743379761</v>
      </c>
      <c r="L27" s="494">
        <f t="shared" si="9"/>
        <v>1228</v>
      </c>
      <c r="M27" s="495">
        <f t="shared" si="10"/>
        <v>0.33149137758282682</v>
      </c>
      <c r="N27" s="494">
        <f t="shared" si="11"/>
        <v>2626</v>
      </c>
      <c r="O27" s="495">
        <f t="shared" si="12"/>
        <v>0.46183122694095247</v>
      </c>
      <c r="P27" s="494">
        <f t="shared" si="13"/>
        <v>2744</v>
      </c>
      <c r="Q27" s="495">
        <f t="shared" si="14"/>
        <v>0.63802366639245711</v>
      </c>
      <c r="R27" s="494">
        <f t="shared" si="15"/>
        <v>1330</v>
      </c>
      <c r="S27" s="495">
        <f t="shared" si="16"/>
        <v>0.3157164940053192</v>
      </c>
      <c r="T27" s="494">
        <f t="shared" si="17"/>
        <v>2477</v>
      </c>
      <c r="U27" s="495">
        <f t="shared" si="18"/>
        <v>0.5910386090508909</v>
      </c>
      <c r="V27" s="44"/>
      <c r="W27" s="44"/>
      <c r="X27" s="44"/>
      <c r="Y27" s="44"/>
      <c r="Z27" s="44"/>
      <c r="AA27" s="44"/>
      <c r="AB27" s="44"/>
    </row>
    <row r="28" spans="1:28" ht="15.75" customHeight="1" x14ac:dyDescent="0.3">
      <c r="B28" s="492" t="str">
        <f t="shared" si="4"/>
        <v>Instituto Nacional de Hidráulica (INH)</v>
      </c>
      <c r="C28" s="492"/>
      <c r="D28" s="494">
        <f t="shared" si="0"/>
        <v>55</v>
      </c>
      <c r="E28" s="495">
        <f t="shared" si="1"/>
        <v>2.8051604004400679E-2</v>
      </c>
      <c r="F28" s="494">
        <f t="shared" si="2"/>
        <v>28</v>
      </c>
      <c r="G28" s="495">
        <f t="shared" si="3"/>
        <v>1.3916500994035786E-2</v>
      </c>
      <c r="H28" s="494">
        <f t="shared" si="5"/>
        <v>18</v>
      </c>
      <c r="I28" s="495">
        <f t="shared" si="6"/>
        <v>7.2501294665976174E-3</v>
      </c>
      <c r="J28" s="494">
        <f t="shared" si="7"/>
        <v>0</v>
      </c>
      <c r="K28" s="496">
        <f t="shared" si="8"/>
        <v>0</v>
      </c>
      <c r="L28" s="494">
        <f t="shared" si="9"/>
        <v>0</v>
      </c>
      <c r="M28" s="496">
        <f t="shared" si="10"/>
        <v>0</v>
      </c>
      <c r="N28" s="494">
        <f t="shared" si="11"/>
        <v>195</v>
      </c>
      <c r="O28" s="495">
        <f t="shared" si="12"/>
        <v>6.492470228998462E-2</v>
      </c>
      <c r="P28" s="494">
        <f t="shared" si="13"/>
        <v>168</v>
      </c>
      <c r="Q28" s="495">
        <f t="shared" si="14"/>
        <v>6.2738339703948126E-2</v>
      </c>
      <c r="R28" s="494">
        <f t="shared" si="15"/>
        <v>121</v>
      </c>
      <c r="S28" s="495">
        <f t="shared" si="16"/>
        <v>4.845404532849916E-2</v>
      </c>
      <c r="T28" s="494">
        <f t="shared" si="17"/>
        <v>134</v>
      </c>
      <c r="U28" s="495">
        <f t="shared" si="18"/>
        <v>5.5125819034750015E-2</v>
      </c>
      <c r="V28" s="44"/>
      <c r="W28" s="44"/>
      <c r="X28" s="44"/>
      <c r="Y28" s="44"/>
      <c r="Z28" s="44"/>
      <c r="AA28" s="44"/>
      <c r="AB28" s="44"/>
    </row>
    <row r="29" spans="1:28" ht="15.75" customHeight="1" x14ac:dyDescent="0.3">
      <c r="B29" s="492" t="str">
        <f t="shared" si="4"/>
        <v>Serv. Hidrográfico y Oceanográfico de la Armada (SHOA)</v>
      </c>
      <c r="C29" s="492"/>
      <c r="D29" s="494">
        <f t="shared" si="0"/>
        <v>109</v>
      </c>
      <c r="E29" s="495">
        <f t="shared" si="1"/>
        <v>1.5217777670898462E-2</v>
      </c>
      <c r="F29" s="494">
        <f t="shared" si="2"/>
        <v>87</v>
      </c>
      <c r="G29" s="495">
        <f t="shared" si="3"/>
        <v>9.8404651856269561E-3</v>
      </c>
      <c r="H29" s="494">
        <f t="shared" si="5"/>
        <v>116</v>
      </c>
      <c r="I29" s="495">
        <f t="shared" si="6"/>
        <v>1.7201834862385322E-2</v>
      </c>
      <c r="J29" s="494">
        <f t="shared" si="7"/>
        <v>107</v>
      </c>
      <c r="K29" s="495">
        <f t="shared" si="8"/>
        <v>1.8626849497752347E-2</v>
      </c>
      <c r="L29" s="494">
        <f t="shared" si="9"/>
        <v>118</v>
      </c>
      <c r="M29" s="495">
        <f t="shared" si="10"/>
        <v>2.0698033149544329E-2</v>
      </c>
      <c r="N29" s="494">
        <f t="shared" si="11"/>
        <v>109</v>
      </c>
      <c r="O29" s="495">
        <f t="shared" si="12"/>
        <v>1.8126431639546876E-2</v>
      </c>
      <c r="P29" s="494">
        <f t="shared" si="13"/>
        <v>157</v>
      </c>
      <c r="Q29" s="495">
        <f t="shared" si="14"/>
        <v>2.2808175574222874E-2</v>
      </c>
      <c r="R29" s="494">
        <f t="shared" si="15"/>
        <v>92</v>
      </c>
      <c r="S29" s="495">
        <f t="shared" si="16"/>
        <v>1.352534790958599E-2</v>
      </c>
      <c r="T29" s="494">
        <f t="shared" si="17"/>
        <v>102</v>
      </c>
      <c r="U29" s="495">
        <f t="shared" si="18"/>
        <v>1.5247751915263208E-2</v>
      </c>
      <c r="V29" s="44"/>
      <c r="W29" s="44"/>
      <c r="X29" s="44"/>
      <c r="Y29" s="44"/>
      <c r="Z29" s="44"/>
      <c r="AA29" s="44"/>
      <c r="AB29" s="44"/>
    </row>
    <row r="30" spans="1:28" ht="15.75" customHeight="1" x14ac:dyDescent="0.3">
      <c r="B30" s="492" t="str">
        <f t="shared" si="4"/>
        <v>Instituto de Salud Pública de Chile (ISP)</v>
      </c>
      <c r="C30" s="492"/>
      <c r="D30" s="494"/>
      <c r="E30" s="495"/>
      <c r="F30" s="494"/>
      <c r="G30" s="495"/>
      <c r="H30" s="494"/>
      <c r="I30" s="495"/>
      <c r="J30" s="494"/>
      <c r="K30" s="495"/>
      <c r="L30" s="494"/>
      <c r="M30" s="495"/>
      <c r="N30" s="494">
        <f t="shared" ref="N30:N35" si="19">ROUND(N11*N$19,0)</f>
        <v>49</v>
      </c>
      <c r="O30" s="495">
        <f t="shared" ref="O30:O35" si="20">+O11</f>
        <v>1.3648588976757257E-3</v>
      </c>
      <c r="P30" s="494">
        <f t="shared" si="13"/>
        <v>25</v>
      </c>
      <c r="Q30" s="495">
        <f t="shared" si="14"/>
        <v>6.3267261780667488E-4</v>
      </c>
      <c r="R30" s="494">
        <f t="shared" si="15"/>
        <v>80</v>
      </c>
      <c r="S30" s="495">
        <f t="shared" si="16"/>
        <v>2.0528535430228011E-3</v>
      </c>
      <c r="T30" s="494">
        <f t="shared" si="17"/>
        <v>93</v>
      </c>
      <c r="U30" s="495">
        <f t="shared" si="18"/>
        <v>2.5131795709093627E-3</v>
      </c>
      <c r="V30" s="44"/>
      <c r="W30" s="44"/>
      <c r="X30" s="44"/>
      <c r="Y30" s="44"/>
      <c r="Z30" s="44"/>
      <c r="AA30" s="44"/>
      <c r="AB30" s="44"/>
    </row>
    <row r="31" spans="1:28" ht="15.75" customHeight="1" x14ac:dyDescent="0.3">
      <c r="B31" s="492" t="str">
        <f t="shared" si="4"/>
        <v>Comisión Chilena de Energía Nuclear(CCHEN)</v>
      </c>
      <c r="C31" s="492"/>
      <c r="D31" s="494">
        <f>ROUND(D12*D$19,0)</f>
        <v>715</v>
      </c>
      <c r="E31" s="495">
        <f>+E12</f>
        <v>4.69826106611448E-2</v>
      </c>
      <c r="F31" s="494">
        <f>ROUND(F12*F$19,0)</f>
        <v>418</v>
      </c>
      <c r="G31" s="495">
        <f>+G12</f>
        <v>2.7327927927927927E-2</v>
      </c>
      <c r="H31" s="494">
        <f>ROUND(H12*H$19,0)</f>
        <v>509</v>
      </c>
      <c r="I31" s="495">
        <f>+I12</f>
        <v>3.5394265232974911E-2</v>
      </c>
      <c r="J31" s="494">
        <f>ROUND(J12*J$19,0)</f>
        <v>502</v>
      </c>
      <c r="K31" s="495">
        <f>+K12</f>
        <v>3.5795102319000398E-2</v>
      </c>
      <c r="L31" s="494">
        <f>ROUND(L12*L$19,0)</f>
        <v>566</v>
      </c>
      <c r="M31" s="495">
        <f>+M12</f>
        <v>3.6630677169152366E-2</v>
      </c>
      <c r="N31" s="494">
        <f t="shared" si="19"/>
        <v>0</v>
      </c>
      <c r="O31" s="496">
        <f t="shared" si="20"/>
        <v>0</v>
      </c>
      <c r="P31" s="494">
        <f t="shared" si="13"/>
        <v>126</v>
      </c>
      <c r="Q31" s="495">
        <f t="shared" si="14"/>
        <v>9.3139300444255758E-3</v>
      </c>
      <c r="R31" s="494">
        <f t="shared" si="15"/>
        <v>209</v>
      </c>
      <c r="S31" s="495">
        <f t="shared" si="16"/>
        <v>1.3791926269357173E-2</v>
      </c>
      <c r="T31" s="494">
        <f t="shared" si="17"/>
        <v>90</v>
      </c>
      <c r="U31" s="495">
        <f t="shared" si="18"/>
        <v>6.7426226008324586E-3</v>
      </c>
      <c r="V31" s="44"/>
      <c r="W31" s="44"/>
      <c r="X31" s="44"/>
      <c r="Y31" s="44"/>
      <c r="Z31" s="44"/>
      <c r="AA31" s="44"/>
      <c r="AB31" s="44"/>
    </row>
    <row r="32" spans="1:28" ht="15.75" customHeight="1" x14ac:dyDescent="0.3">
      <c r="B32" s="492" t="str">
        <f t="shared" si="4"/>
        <v>Instituto Geográfico Militar (IGM)</v>
      </c>
      <c r="C32" s="492"/>
      <c r="D32" s="494">
        <f>ROUND(D13*D$19,0)</f>
        <v>0</v>
      </c>
      <c r="E32" s="496">
        <f>+E13</f>
        <v>0</v>
      </c>
      <c r="F32" s="494">
        <f>ROUND(F13*F$19,0)</f>
        <v>0</v>
      </c>
      <c r="G32" s="496">
        <f>+G13</f>
        <v>0</v>
      </c>
      <c r="H32" s="494">
        <f>ROUND(H13*H$19,0)</f>
        <v>0</v>
      </c>
      <c r="I32" s="496">
        <f>+I13</f>
        <v>0</v>
      </c>
      <c r="J32" s="494">
        <f>ROUND(J13*J$19,0)</f>
        <v>0</v>
      </c>
      <c r="K32" s="496">
        <f>+K13</f>
        <v>0</v>
      </c>
      <c r="L32" s="494">
        <f>ROUND(L13*L$19,0)</f>
        <v>0</v>
      </c>
      <c r="M32" s="496">
        <f>+M13</f>
        <v>0</v>
      </c>
      <c r="N32" s="494">
        <f t="shared" si="19"/>
        <v>94</v>
      </c>
      <c r="O32" s="495">
        <f t="shared" si="20"/>
        <v>1.9239297035304078E-2</v>
      </c>
      <c r="P32" s="494">
        <f t="shared" si="13"/>
        <v>90</v>
      </c>
      <c r="Q32" s="495">
        <f t="shared" si="14"/>
        <v>1.8743936939660425E-2</v>
      </c>
      <c r="R32" s="494">
        <f t="shared" si="15"/>
        <v>0</v>
      </c>
      <c r="S32" s="496">
        <f t="shared" si="16"/>
        <v>0</v>
      </c>
      <c r="T32" s="494">
        <f t="shared" si="17"/>
        <v>0</v>
      </c>
      <c r="U32" s="496">
        <f t="shared" si="18"/>
        <v>0</v>
      </c>
      <c r="V32" s="44"/>
      <c r="W32" s="44"/>
      <c r="X32" s="44"/>
      <c r="Y32" s="44"/>
      <c r="Z32" s="44"/>
      <c r="AA32" s="44"/>
      <c r="AB32" s="44"/>
    </row>
    <row r="33" spans="2:28" ht="15.75" customHeight="1" x14ac:dyDescent="0.3">
      <c r="B33" s="492" t="str">
        <f t="shared" si="4"/>
        <v>Instituto Nacional de Normalización (INN)</v>
      </c>
      <c r="C33" s="492"/>
      <c r="D33" s="494">
        <f>ROUND(D14*D$19,0)</f>
        <v>253</v>
      </c>
      <c r="E33" s="495">
        <f>+E14</f>
        <v>0.13177464482923676</v>
      </c>
      <c r="F33" s="494">
        <f>ROUND(F14*F$19,0)</f>
        <v>253</v>
      </c>
      <c r="G33" s="495">
        <f>+G14</f>
        <v>0.1605657237936772</v>
      </c>
      <c r="H33" s="494">
        <f>ROUND(H14*H$19,0)</f>
        <v>52</v>
      </c>
      <c r="I33" s="495">
        <f>+I14</f>
        <v>3.2493907392363928E-2</v>
      </c>
      <c r="J33" s="494">
        <f>ROUND(J14*J$19,0)</f>
        <v>30</v>
      </c>
      <c r="K33" s="495">
        <f>+K14</f>
        <v>1.549652231530245E-2</v>
      </c>
      <c r="L33" s="494">
        <f>ROUND(L14*L$19,0)</f>
        <v>30</v>
      </c>
      <c r="M33" s="495">
        <f>+M14</f>
        <v>1.5280471279216013E-2</v>
      </c>
      <c r="N33" s="494">
        <f t="shared" si="19"/>
        <v>0</v>
      </c>
      <c r="O33" s="496">
        <f t="shared" si="20"/>
        <v>0</v>
      </c>
      <c r="P33" s="494">
        <f t="shared" si="13"/>
        <v>0</v>
      </c>
      <c r="Q33" s="496">
        <f t="shared" si="14"/>
        <v>0</v>
      </c>
      <c r="R33" s="494">
        <f t="shared" si="15"/>
        <v>0</v>
      </c>
      <c r="S33" s="496">
        <f t="shared" si="16"/>
        <v>0</v>
      </c>
      <c r="T33" s="494">
        <f t="shared" si="17"/>
        <v>0</v>
      </c>
      <c r="U33" s="496">
        <f t="shared" si="18"/>
        <v>0</v>
      </c>
      <c r="V33" s="44"/>
      <c r="W33" s="44"/>
      <c r="X33" s="44"/>
      <c r="Y33" s="44"/>
      <c r="Z33" s="44"/>
      <c r="AA33" s="44"/>
      <c r="AB33" s="44"/>
    </row>
    <row r="34" spans="2:28" ht="15.75" customHeight="1" x14ac:dyDescent="0.3">
      <c r="B34" s="492" t="str">
        <f>+B15</f>
        <v>Servicio Aerofotogramétrico de la Fuerza Aérea (SAF)</v>
      </c>
      <c r="C34" s="492"/>
      <c r="D34" s="494">
        <f>ROUND(D15*D$19,0)</f>
        <v>0</v>
      </c>
      <c r="E34" s="496">
        <f>+E15</f>
        <v>0</v>
      </c>
      <c r="F34" s="494">
        <f>ROUND(F15*F$19,0)</f>
        <v>0</v>
      </c>
      <c r="G34" s="496">
        <f>+G15</f>
        <v>0</v>
      </c>
      <c r="H34" s="494">
        <f>ROUND(H15*H$19,0)</f>
        <v>0</v>
      </c>
      <c r="I34" s="496">
        <f>+I15</f>
        <v>0</v>
      </c>
      <c r="J34" s="494">
        <f>ROUND(J15*J$19,0)</f>
        <v>0</v>
      </c>
      <c r="K34" s="496">
        <f>+K15</f>
        <v>0</v>
      </c>
      <c r="L34" s="494">
        <f>ROUND(L15*L$19,0)</f>
        <v>0</v>
      </c>
      <c r="M34" s="496">
        <f>+M15</f>
        <v>0</v>
      </c>
      <c r="N34" s="494">
        <f t="shared" si="19"/>
        <v>0</v>
      </c>
      <c r="O34" s="496">
        <f t="shared" si="20"/>
        <v>0</v>
      </c>
      <c r="P34" s="494">
        <f t="shared" si="13"/>
        <v>0</v>
      </c>
      <c r="Q34" s="496">
        <f t="shared" si="14"/>
        <v>0</v>
      </c>
      <c r="R34" s="494">
        <f t="shared" si="15"/>
        <v>0</v>
      </c>
      <c r="S34" s="496">
        <f t="shared" si="16"/>
        <v>0</v>
      </c>
      <c r="T34" s="494">
        <f t="shared" si="17"/>
        <v>0</v>
      </c>
      <c r="U34" s="496">
        <f t="shared" si="18"/>
        <v>0</v>
      </c>
      <c r="V34" s="44"/>
      <c r="W34" s="44"/>
      <c r="X34" s="44"/>
      <c r="Y34" s="44"/>
      <c r="Z34" s="44"/>
      <c r="AA34" s="44"/>
      <c r="AB34" s="44"/>
    </row>
    <row r="35" spans="2:28" ht="15.75" customHeight="1" x14ac:dyDescent="0.3">
      <c r="B35" s="492" t="str">
        <f t="shared" si="4"/>
        <v>Centro de Información de Recursos Naturales (CIREN)</v>
      </c>
      <c r="C35" s="492"/>
      <c r="D35" s="494">
        <f>ROUND(D16*D$19,0)</f>
        <v>118</v>
      </c>
      <c r="E35" s="495">
        <f>+E16</f>
        <v>3.5630883703252896E-2</v>
      </c>
      <c r="F35" s="494">
        <f>ROUND(F16*F$19,0)</f>
        <v>0</v>
      </c>
      <c r="G35" s="496">
        <f>+G16</f>
        <v>0</v>
      </c>
      <c r="H35" s="494">
        <f>ROUND(H16*H$19,0)</f>
        <v>0</v>
      </c>
      <c r="I35" s="496">
        <f>+I16</f>
        <v>0</v>
      </c>
      <c r="J35" s="494">
        <f>ROUND(J16*J$19,0)</f>
        <v>0</v>
      </c>
      <c r="K35" s="496">
        <f>+K16</f>
        <v>0</v>
      </c>
      <c r="L35" s="494">
        <f>ROUND(L16*L$19,0)</f>
        <v>0</v>
      </c>
      <c r="M35" s="496">
        <f>+M16</f>
        <v>0</v>
      </c>
      <c r="N35" s="494">
        <f t="shared" si="19"/>
        <v>0</v>
      </c>
      <c r="O35" s="496">
        <f t="shared" si="20"/>
        <v>0</v>
      </c>
      <c r="P35" s="494">
        <f t="shared" si="13"/>
        <v>0</v>
      </c>
      <c r="Q35" s="496">
        <f t="shared" si="14"/>
        <v>0</v>
      </c>
      <c r="R35" s="494">
        <f t="shared" si="15"/>
        <v>0</v>
      </c>
      <c r="S35" s="496">
        <f t="shared" si="16"/>
        <v>0</v>
      </c>
      <c r="T35" s="494">
        <f t="shared" si="17"/>
        <v>0</v>
      </c>
      <c r="U35" s="496">
        <f t="shared" si="18"/>
        <v>0</v>
      </c>
      <c r="V35" s="44"/>
      <c r="W35" s="44"/>
      <c r="X35" s="44"/>
      <c r="Y35" s="44"/>
      <c r="Z35" s="44"/>
      <c r="AA35" s="44"/>
      <c r="AB35" s="44"/>
    </row>
    <row r="36" spans="2:28" ht="15.75" customHeight="1" x14ac:dyDescent="0.3">
      <c r="B36" s="492" t="str">
        <f t="shared" si="4"/>
        <v>Total</v>
      </c>
      <c r="C36" s="140"/>
      <c r="D36" s="497">
        <f>SUM(D23:D35)</f>
        <v>12618</v>
      </c>
      <c r="E36" s="140"/>
      <c r="F36" s="497">
        <f>SUM(F23:F35)</f>
        <v>13735</v>
      </c>
      <c r="G36" s="140"/>
      <c r="H36" s="497">
        <f>SUM(H23:H35)</f>
        <v>13658</v>
      </c>
      <c r="I36" s="140"/>
      <c r="J36" s="497">
        <f>SUM(J23:J35)</f>
        <v>9967</v>
      </c>
      <c r="K36" s="140"/>
      <c r="L36" s="497">
        <f>SUM(L23:L35)</f>
        <v>10335</v>
      </c>
      <c r="M36" s="140"/>
      <c r="N36" s="497">
        <f>SUM(N23:N35)</f>
        <v>35121</v>
      </c>
      <c r="O36" s="140"/>
      <c r="P36" s="497">
        <f>SUM(P23:P35)</f>
        <v>34096</v>
      </c>
      <c r="Q36" s="140"/>
      <c r="R36" s="497">
        <f>SUM(R23:R35)</f>
        <v>38859</v>
      </c>
      <c r="S36" s="140"/>
      <c r="T36" s="497">
        <f>SUM(T23:T35)</f>
        <v>40905</v>
      </c>
      <c r="U36" s="140"/>
      <c r="V36" s="44"/>
      <c r="W36" s="44"/>
      <c r="X36" s="44"/>
      <c r="Y36" s="44"/>
      <c r="Z36" s="44"/>
      <c r="AA36" s="44"/>
      <c r="AB36" s="44"/>
    </row>
    <row r="37" spans="2:28" ht="15.75" customHeight="1" x14ac:dyDescent="0.3">
      <c r="B37" s="61"/>
      <c r="C37" s="64"/>
      <c r="D37" s="485"/>
      <c r="E37" s="64"/>
      <c r="F37" s="485"/>
      <c r="G37" s="64"/>
      <c r="H37" s="485"/>
      <c r="I37" s="64"/>
      <c r="J37" s="485"/>
      <c r="K37" s="64"/>
      <c r="L37" s="485"/>
      <c r="M37" s="64"/>
      <c r="N37" s="485"/>
      <c r="O37" s="64"/>
      <c r="P37" s="485"/>
      <c r="Q37" s="64"/>
      <c r="R37" s="485"/>
      <c r="S37" s="64"/>
      <c r="T37" s="485"/>
      <c r="U37" s="64"/>
      <c r="V37" s="44"/>
      <c r="W37" s="690"/>
      <c r="X37" s="44"/>
      <c r="Y37" s="44"/>
      <c r="Z37" s="44"/>
      <c r="AA37" s="44"/>
      <c r="AB37" s="44"/>
    </row>
    <row r="38" spans="2:28" ht="15.75" customHeight="1" x14ac:dyDescent="0.3">
      <c r="B38" s="498" t="s">
        <v>294</v>
      </c>
      <c r="C38" s="140">
        <v>2011</v>
      </c>
      <c r="D38" s="140">
        <v>2012</v>
      </c>
      <c r="E38" s="140">
        <v>2013</v>
      </c>
      <c r="F38" s="140">
        <v>2014</v>
      </c>
      <c r="G38" s="140">
        <v>2015</v>
      </c>
      <c r="H38" s="140">
        <v>2016</v>
      </c>
      <c r="I38" s="140">
        <v>2017</v>
      </c>
      <c r="J38" s="140">
        <v>2018</v>
      </c>
      <c r="K38" s="140">
        <v>2019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2:28" ht="15.75" customHeight="1" x14ac:dyDescent="0.3">
      <c r="B39" s="140" t="str">
        <f>+C4</f>
        <v>IFOP</v>
      </c>
      <c r="C39" s="497">
        <f t="shared" ref="C39:C45" si="21">+D23</f>
        <v>939</v>
      </c>
      <c r="D39" s="497">
        <f t="shared" ref="D39:D45" si="22">+F23</f>
        <v>677</v>
      </c>
      <c r="E39" s="497">
        <f t="shared" ref="E39:E45" si="23">+H23</f>
        <v>787</v>
      </c>
      <c r="F39" s="497">
        <f t="shared" ref="F39:F45" si="24">+J23</f>
        <v>2622</v>
      </c>
      <c r="G39" s="497">
        <f t="shared" ref="G39:G45" si="25">+L23</f>
        <v>2500</v>
      </c>
      <c r="H39" s="497">
        <f>+N23</f>
        <v>18055</v>
      </c>
      <c r="I39" s="497">
        <f>+P23</f>
        <v>17968</v>
      </c>
      <c r="J39" s="497">
        <f>+R23</f>
        <v>19102</v>
      </c>
      <c r="K39" s="497">
        <f>+T23</f>
        <v>18991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spans="2:28" ht="15.75" customHeight="1" x14ac:dyDescent="0.3">
      <c r="B40" s="140" t="str">
        <f>+C5</f>
        <v>INIA</v>
      </c>
      <c r="C40" s="497">
        <f t="shared" si="21"/>
        <v>6953</v>
      </c>
      <c r="D40" s="497">
        <f t="shared" si="22"/>
        <v>6404</v>
      </c>
      <c r="E40" s="497">
        <f t="shared" si="23"/>
        <v>6899</v>
      </c>
      <c r="F40" s="497">
        <f t="shared" si="24"/>
        <v>4260</v>
      </c>
      <c r="G40" s="497">
        <f t="shared" si="25"/>
        <v>4551</v>
      </c>
      <c r="H40" s="497">
        <f t="shared" ref="H40:H46" si="26">+N24</f>
        <v>6208</v>
      </c>
      <c r="I40" s="497">
        <f t="shared" ref="I40:I47" si="27">+P24</f>
        <v>5789</v>
      </c>
      <c r="J40" s="497">
        <f t="shared" ref="J40:J47" si="28">+R24</f>
        <v>10337</v>
      </c>
      <c r="K40" s="497">
        <f t="shared" ref="K40:K47" si="29">+T24</f>
        <v>10737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2:28" ht="15.75" customHeight="1" x14ac:dyDescent="0.3">
      <c r="B41" s="140" t="s">
        <v>353</v>
      </c>
      <c r="C41" s="497">
        <f t="shared" si="21"/>
        <v>2521</v>
      </c>
      <c r="D41" s="497">
        <f t="shared" si="22"/>
        <v>3932</v>
      </c>
      <c r="E41" s="497">
        <f t="shared" si="23"/>
        <v>3341</v>
      </c>
      <c r="F41" s="497"/>
      <c r="G41" s="497">
        <f t="shared" si="25"/>
        <v>54</v>
      </c>
      <c r="H41" s="497">
        <f t="shared" si="26"/>
        <v>5662</v>
      </c>
      <c r="I41" s="497">
        <f t="shared" si="27"/>
        <v>4758</v>
      </c>
      <c r="J41" s="497">
        <f t="shared" si="28"/>
        <v>4328</v>
      </c>
      <c r="K41" s="497">
        <f t="shared" si="29"/>
        <v>4391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2:28" ht="15.75" customHeight="1" x14ac:dyDescent="0.3">
      <c r="B42" s="140" t="str">
        <f t="shared" ref="B42:B51" si="30">+C7</f>
        <v>INACh</v>
      </c>
      <c r="C42" s="497">
        <f t="shared" si="21"/>
        <v>779</v>
      </c>
      <c r="D42" s="497">
        <f t="shared" si="22"/>
        <v>708</v>
      </c>
      <c r="E42" s="497">
        <f t="shared" si="23"/>
        <v>877</v>
      </c>
      <c r="F42" s="497">
        <f t="shared" si="24"/>
        <v>1022</v>
      </c>
      <c r="G42" s="497">
        <f t="shared" si="25"/>
        <v>1288</v>
      </c>
      <c r="H42" s="497">
        <f t="shared" si="26"/>
        <v>2123</v>
      </c>
      <c r="I42" s="497">
        <f t="shared" si="27"/>
        <v>2271</v>
      </c>
      <c r="J42" s="497">
        <f t="shared" si="28"/>
        <v>3260</v>
      </c>
      <c r="K42" s="497">
        <f t="shared" si="29"/>
        <v>3890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2:28" ht="15.75" customHeight="1" x14ac:dyDescent="0.3">
      <c r="B43" s="140" t="str">
        <f t="shared" si="30"/>
        <v>INFOR</v>
      </c>
      <c r="C43" s="497">
        <f t="shared" si="21"/>
        <v>176</v>
      </c>
      <c r="D43" s="497">
        <f t="shared" si="22"/>
        <v>1228</v>
      </c>
      <c r="E43" s="497">
        <f t="shared" si="23"/>
        <v>1059</v>
      </c>
      <c r="F43" s="497">
        <f t="shared" si="24"/>
        <v>1424</v>
      </c>
      <c r="G43" s="497">
        <f t="shared" si="25"/>
        <v>1228</v>
      </c>
      <c r="H43" s="497">
        <f t="shared" si="26"/>
        <v>2626</v>
      </c>
      <c r="I43" s="497">
        <f t="shared" si="27"/>
        <v>2744</v>
      </c>
      <c r="J43" s="497">
        <f t="shared" si="28"/>
        <v>1330</v>
      </c>
      <c r="K43" s="497">
        <f t="shared" si="29"/>
        <v>2477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2:28" ht="15.75" customHeight="1" x14ac:dyDescent="0.3">
      <c r="B44" s="140" t="str">
        <f t="shared" si="30"/>
        <v>INH</v>
      </c>
      <c r="C44" s="497">
        <f t="shared" si="21"/>
        <v>55</v>
      </c>
      <c r="D44" s="497">
        <f t="shared" si="22"/>
        <v>28</v>
      </c>
      <c r="E44" s="497">
        <f t="shared" si="23"/>
        <v>18</v>
      </c>
      <c r="F44" s="497"/>
      <c r="G44" s="497"/>
      <c r="H44" s="497">
        <f t="shared" si="26"/>
        <v>195</v>
      </c>
      <c r="I44" s="497">
        <f t="shared" si="27"/>
        <v>168</v>
      </c>
      <c r="J44" s="497">
        <f t="shared" si="28"/>
        <v>121</v>
      </c>
      <c r="K44" s="497">
        <f t="shared" si="29"/>
        <v>134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2:28" ht="15.75" customHeight="1" x14ac:dyDescent="0.3">
      <c r="B45" s="140" t="str">
        <f t="shared" si="30"/>
        <v>SHOA</v>
      </c>
      <c r="C45" s="497">
        <f t="shared" si="21"/>
        <v>109</v>
      </c>
      <c r="D45" s="497">
        <f t="shared" si="22"/>
        <v>87</v>
      </c>
      <c r="E45" s="497">
        <f t="shared" si="23"/>
        <v>116</v>
      </c>
      <c r="F45" s="497">
        <f t="shared" si="24"/>
        <v>107</v>
      </c>
      <c r="G45" s="497">
        <f t="shared" si="25"/>
        <v>118</v>
      </c>
      <c r="H45" s="497">
        <f t="shared" si="26"/>
        <v>109</v>
      </c>
      <c r="I45" s="497">
        <f t="shared" si="27"/>
        <v>157</v>
      </c>
      <c r="J45" s="497">
        <f t="shared" si="28"/>
        <v>92</v>
      </c>
      <c r="K45" s="497">
        <f t="shared" si="29"/>
        <v>102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2:28" ht="15.75" customHeight="1" x14ac:dyDescent="0.3">
      <c r="B46" s="140" t="str">
        <f t="shared" si="30"/>
        <v>ISP</v>
      </c>
      <c r="C46" s="497"/>
      <c r="D46" s="497"/>
      <c r="E46" s="497"/>
      <c r="F46" s="497"/>
      <c r="G46" s="497"/>
      <c r="H46" s="497">
        <f t="shared" si="26"/>
        <v>49</v>
      </c>
      <c r="I46" s="497">
        <f t="shared" si="27"/>
        <v>25</v>
      </c>
      <c r="J46" s="497">
        <f t="shared" si="28"/>
        <v>80</v>
      </c>
      <c r="K46" s="497">
        <f t="shared" si="29"/>
        <v>93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2:28" ht="15.75" customHeight="1" x14ac:dyDescent="0.3">
      <c r="B47" s="140" t="str">
        <f t="shared" si="30"/>
        <v>CChEN</v>
      </c>
      <c r="C47" s="497">
        <f>+D31</f>
        <v>715</v>
      </c>
      <c r="D47" s="497">
        <f>+F31</f>
        <v>418</v>
      </c>
      <c r="E47" s="497">
        <f>+H31</f>
        <v>509</v>
      </c>
      <c r="F47" s="497">
        <f>+J31</f>
        <v>502</v>
      </c>
      <c r="G47" s="497">
        <f>+L31</f>
        <v>566</v>
      </c>
      <c r="H47" s="497"/>
      <c r="I47" s="497">
        <f t="shared" si="27"/>
        <v>126</v>
      </c>
      <c r="J47" s="497">
        <f t="shared" si="28"/>
        <v>209</v>
      </c>
      <c r="K47" s="497">
        <f t="shared" si="29"/>
        <v>90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2:28" ht="15.75" customHeight="1" x14ac:dyDescent="0.3">
      <c r="B48" s="140" t="str">
        <f t="shared" si="30"/>
        <v>IGM</v>
      </c>
      <c r="C48" s="497"/>
      <c r="D48" s="497"/>
      <c r="E48" s="497"/>
      <c r="F48" s="497"/>
      <c r="G48" s="497"/>
      <c r="H48" s="497"/>
      <c r="I48" s="497"/>
      <c r="J48" s="497"/>
      <c r="K48" s="497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2:28" ht="15.75" customHeight="1" x14ac:dyDescent="0.3">
      <c r="B49" s="140" t="str">
        <f t="shared" si="30"/>
        <v>INN</v>
      </c>
      <c r="C49" s="497">
        <f>+D33</f>
        <v>253</v>
      </c>
      <c r="D49" s="497">
        <f>+F33</f>
        <v>253</v>
      </c>
      <c r="E49" s="497">
        <f>+H33</f>
        <v>52</v>
      </c>
      <c r="F49" s="497">
        <f>+J33</f>
        <v>30</v>
      </c>
      <c r="G49" s="497">
        <f>+L33</f>
        <v>30</v>
      </c>
      <c r="H49" s="497"/>
      <c r="I49" s="497"/>
      <c r="J49" s="497"/>
      <c r="K49" s="497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2:28" ht="15.75" customHeight="1" x14ac:dyDescent="0.3">
      <c r="B50" s="140" t="str">
        <f t="shared" si="30"/>
        <v>SAF</v>
      </c>
      <c r="C50" s="497"/>
      <c r="D50" s="497"/>
      <c r="E50" s="497"/>
      <c r="F50" s="497"/>
      <c r="G50" s="497"/>
      <c r="H50" s="497"/>
      <c r="I50" s="497"/>
      <c r="J50" s="497"/>
      <c r="K50" s="497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2:28" ht="15.75" customHeight="1" x14ac:dyDescent="0.3">
      <c r="B51" s="140" t="str">
        <f t="shared" si="30"/>
        <v>CIREN</v>
      </c>
      <c r="C51" s="497">
        <f>+D35</f>
        <v>118</v>
      </c>
      <c r="D51" s="497"/>
      <c r="E51" s="497"/>
      <c r="F51" s="497"/>
      <c r="G51" s="497"/>
      <c r="H51" s="497"/>
      <c r="I51" s="497"/>
      <c r="J51" s="497"/>
      <c r="K51" s="497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2:28" ht="15.75" customHeight="1" x14ac:dyDescent="0.3">
      <c r="B52" s="44"/>
      <c r="C52" s="69">
        <f t="shared" ref="C52:K52" si="31">SUM(C39:C51)</f>
        <v>12618</v>
      </c>
      <c r="D52" s="69">
        <f t="shared" si="31"/>
        <v>13735</v>
      </c>
      <c r="E52" s="69">
        <f t="shared" si="31"/>
        <v>13658</v>
      </c>
      <c r="F52" s="69">
        <f t="shared" si="31"/>
        <v>9967</v>
      </c>
      <c r="G52" s="69">
        <f t="shared" si="31"/>
        <v>10335</v>
      </c>
      <c r="H52" s="69">
        <f t="shared" si="31"/>
        <v>35027</v>
      </c>
      <c r="I52" s="69">
        <f t="shared" si="31"/>
        <v>34006</v>
      </c>
      <c r="J52" s="69">
        <f t="shared" si="31"/>
        <v>38859</v>
      </c>
      <c r="K52" s="69">
        <f t="shared" si="31"/>
        <v>40905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2:28" ht="15.75" customHeight="1" x14ac:dyDescent="0.3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2:28" ht="15.75" customHeight="1" x14ac:dyDescent="0.3">
      <c r="B54" s="498" t="s">
        <v>355</v>
      </c>
      <c r="C54" s="140">
        <v>2011</v>
      </c>
      <c r="D54" s="140">
        <v>2012</v>
      </c>
      <c r="E54" s="140">
        <v>2013</v>
      </c>
      <c r="F54" s="140">
        <v>2014</v>
      </c>
      <c r="G54" s="140">
        <v>2015</v>
      </c>
      <c r="H54" s="140">
        <v>2016</v>
      </c>
      <c r="I54" s="140">
        <v>2017</v>
      </c>
      <c r="J54" s="140">
        <v>2018</v>
      </c>
      <c r="K54" s="140">
        <v>2019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2:28" ht="15.75" customHeight="1" x14ac:dyDescent="0.3">
      <c r="B55" s="140" t="str">
        <f>+B39</f>
        <v>IFOP</v>
      </c>
      <c r="C55" s="500">
        <f>+E23</f>
        <v>0.12103450894122841</v>
      </c>
      <c r="D55" s="500">
        <f>+G23</f>
        <v>8.5064292779426315E-2</v>
      </c>
      <c r="E55" s="500">
        <f>+I23</f>
        <v>0.22705314009661837</v>
      </c>
      <c r="F55" s="500">
        <f>+K23</f>
        <v>0.13339210267052865</v>
      </c>
      <c r="G55" s="500">
        <f>+M23</f>
        <v>0.13486623564430947</v>
      </c>
      <c r="H55" s="500">
        <f>+O23</f>
        <v>0.84108825543773458</v>
      </c>
      <c r="I55" s="499">
        <f>+Q23</f>
        <v>0.92350741383828472</v>
      </c>
      <c r="J55" s="499">
        <f>+S23</f>
        <v>0.92689951789162972</v>
      </c>
      <c r="K55" s="499">
        <f>+U23</f>
        <v>0.92603976531893528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2:28" ht="15.75" customHeight="1" x14ac:dyDescent="0.3">
      <c r="B56" s="140" t="str">
        <f t="shared" ref="B56:B67" si="32">+B40</f>
        <v>INIA</v>
      </c>
      <c r="C56" s="500">
        <f t="shared" ref="C56:C67" si="33">+E24</f>
        <v>0.35941429784572781</v>
      </c>
      <c r="D56" s="500">
        <f t="shared" ref="D56:D67" si="34">+G24</f>
        <v>0.3762521189705656</v>
      </c>
      <c r="E56" s="500">
        <f t="shared" ref="E56:E67" si="35">+I24</f>
        <v>0.37228865406006673</v>
      </c>
      <c r="F56" s="500">
        <f t="shared" ref="F56:F67" si="36">+K24</f>
        <v>0.24014113221991995</v>
      </c>
      <c r="G56" s="500">
        <f t="shared" ref="G56:G67" si="37">+M24</f>
        <v>0.25454196062492707</v>
      </c>
      <c r="H56" s="500">
        <f t="shared" ref="H56:H67" si="38">+O24</f>
        <v>0.32655526570174837</v>
      </c>
      <c r="I56" s="499">
        <f t="shared" ref="I56:I67" si="39">+Q24</f>
        <v>0.32556234219462404</v>
      </c>
      <c r="J56" s="499">
        <f t="shared" ref="J56:J67" si="40">+S24</f>
        <v>0.56186178385249608</v>
      </c>
      <c r="K56" s="499">
        <f t="shared" ref="K56:K67" si="41">+U24</f>
        <v>0.58641670024771864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2:28" ht="15.75" customHeight="1" x14ac:dyDescent="0.3">
      <c r="B57" s="140" t="str">
        <f t="shared" si="32"/>
        <v>SERNA GEOMIN</v>
      </c>
      <c r="C57" s="500">
        <f t="shared" si="33"/>
        <v>8.335977601326465E-2</v>
      </c>
      <c r="D57" s="500">
        <f t="shared" si="34"/>
        <v>0.1031587640217466</v>
      </c>
      <c r="E57" s="500">
        <f t="shared" si="35"/>
        <v>9.198623576572422E-2</v>
      </c>
      <c r="F57" s="500">
        <f t="shared" si="36"/>
        <v>0</v>
      </c>
      <c r="G57" s="500">
        <f t="shared" si="37"/>
        <v>1.4497665694649358E-3</v>
      </c>
      <c r="H57" s="500">
        <f t="shared" si="38"/>
        <v>0.19433160828102439</v>
      </c>
      <c r="I57" s="499">
        <f t="shared" si="39"/>
        <v>0.16439891174241192</v>
      </c>
      <c r="J57" s="499">
        <f t="shared" si="40"/>
        <v>0.15842793449841003</v>
      </c>
      <c r="K57" s="499">
        <f t="shared" si="41"/>
        <v>0.1614062618854688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2:28" ht="15.75" customHeight="1" x14ac:dyDescent="0.3">
      <c r="B58" s="140" t="str">
        <f t="shared" si="32"/>
        <v>INACh</v>
      </c>
      <c r="C58" s="500">
        <f t="shared" si="33"/>
        <v>0.18036170508105348</v>
      </c>
      <c r="D58" s="500">
        <f t="shared" si="34"/>
        <v>0.14701878573373264</v>
      </c>
      <c r="E58" s="500">
        <f t="shared" si="35"/>
        <v>0.16785802316982992</v>
      </c>
      <c r="F58" s="500">
        <f t="shared" si="36"/>
        <v>0.2021545566880209</v>
      </c>
      <c r="G58" s="500">
        <f t="shared" si="37"/>
        <v>0.24858419963846115</v>
      </c>
      <c r="H58" s="500">
        <f t="shared" si="38"/>
        <v>0.47172835105328398</v>
      </c>
      <c r="I58" s="499">
        <f t="shared" si="39"/>
        <v>0.42110891073119239</v>
      </c>
      <c r="J58" s="500">
        <f t="shared" si="40"/>
        <v>0.63400000000000001</v>
      </c>
      <c r="K58" s="500">
        <f t="shared" si="41"/>
        <v>0.66349999999999998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2:28" ht="15.75" customHeight="1" x14ac:dyDescent="0.3">
      <c r="B59" s="140" t="str">
        <f t="shared" si="32"/>
        <v>INFOR</v>
      </c>
      <c r="C59" s="500">
        <f t="shared" si="33"/>
        <v>5.0544736173973419E-2</v>
      </c>
      <c r="D59" s="500">
        <f t="shared" si="34"/>
        <v>0.35467980295566504</v>
      </c>
      <c r="E59" s="500">
        <f t="shared" si="35"/>
        <v>0.30265095729013253</v>
      </c>
      <c r="F59" s="500">
        <f t="shared" si="36"/>
        <v>0.37917290743379761</v>
      </c>
      <c r="G59" s="500">
        <f t="shared" si="37"/>
        <v>0.33149137758282682</v>
      </c>
      <c r="H59" s="500">
        <f t="shared" si="38"/>
        <v>0.46183122694095247</v>
      </c>
      <c r="I59" s="499">
        <f t="shared" si="39"/>
        <v>0.63802366639245711</v>
      </c>
      <c r="J59" s="499">
        <f t="shared" si="40"/>
        <v>0.3157164940053192</v>
      </c>
      <c r="K59" s="499">
        <f t="shared" si="41"/>
        <v>0.5910386090508909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2:28" ht="15.75" customHeight="1" x14ac:dyDescent="0.3">
      <c r="B60" s="140" t="str">
        <f t="shared" si="32"/>
        <v>INH</v>
      </c>
      <c r="C60" s="500">
        <f t="shared" si="33"/>
        <v>2.8051604004400679E-2</v>
      </c>
      <c r="D60" s="500">
        <f t="shared" si="34"/>
        <v>1.3916500994035786E-2</v>
      </c>
      <c r="E60" s="500">
        <f t="shared" si="35"/>
        <v>7.2501294665976174E-3</v>
      </c>
      <c r="F60" s="500">
        <f t="shared" si="36"/>
        <v>0</v>
      </c>
      <c r="G60" s="500">
        <f t="shared" si="37"/>
        <v>0</v>
      </c>
      <c r="H60" s="500">
        <f t="shared" si="38"/>
        <v>6.492470228998462E-2</v>
      </c>
      <c r="I60" s="499">
        <f t="shared" si="39"/>
        <v>6.2738339703948126E-2</v>
      </c>
      <c r="J60" s="499">
        <f t="shared" si="40"/>
        <v>4.845404532849916E-2</v>
      </c>
      <c r="K60" s="499">
        <f t="shared" si="41"/>
        <v>5.5125819034750015E-2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2:28" ht="15.75" customHeight="1" x14ac:dyDescent="0.3">
      <c r="B61" s="140" t="str">
        <f t="shared" si="32"/>
        <v>SHOA</v>
      </c>
      <c r="C61" s="500">
        <f t="shared" si="33"/>
        <v>1.5217777670898462E-2</v>
      </c>
      <c r="D61" s="500">
        <f t="shared" si="34"/>
        <v>9.8404651856269561E-3</v>
      </c>
      <c r="E61" s="500">
        <f t="shared" si="35"/>
        <v>1.7201834862385322E-2</v>
      </c>
      <c r="F61" s="500">
        <f t="shared" si="36"/>
        <v>1.8626849497752347E-2</v>
      </c>
      <c r="G61" s="500">
        <f t="shared" si="37"/>
        <v>2.0698033149544329E-2</v>
      </c>
      <c r="H61" s="500">
        <f t="shared" si="38"/>
        <v>1.8126431639546876E-2</v>
      </c>
      <c r="I61" s="499">
        <f t="shared" si="39"/>
        <v>2.2808175574222874E-2</v>
      </c>
      <c r="J61" s="499">
        <f t="shared" si="40"/>
        <v>1.352534790958599E-2</v>
      </c>
      <c r="K61" s="499">
        <f t="shared" si="41"/>
        <v>1.5247751915263208E-2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2:28" ht="15.75" customHeight="1" x14ac:dyDescent="0.3">
      <c r="B62" s="140" t="str">
        <f t="shared" si="32"/>
        <v>ISP</v>
      </c>
      <c r="C62" s="500"/>
      <c r="D62" s="500"/>
      <c r="E62" s="500"/>
      <c r="F62" s="500"/>
      <c r="G62" s="500"/>
      <c r="H62" s="500">
        <f t="shared" si="38"/>
        <v>1.3648588976757257E-3</v>
      </c>
      <c r="I62" s="500">
        <f t="shared" si="39"/>
        <v>6.3267261780667488E-4</v>
      </c>
      <c r="J62" s="500">
        <f t="shared" si="40"/>
        <v>2.0528535430228011E-3</v>
      </c>
      <c r="K62" s="500">
        <f t="shared" si="41"/>
        <v>2.5131795709093627E-3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2:28" ht="15.75" customHeight="1" x14ac:dyDescent="0.3">
      <c r="B63" s="140" t="str">
        <f t="shared" si="32"/>
        <v>CChEN</v>
      </c>
      <c r="C63" s="500">
        <f t="shared" si="33"/>
        <v>4.69826106611448E-2</v>
      </c>
      <c r="D63" s="500">
        <f t="shared" si="34"/>
        <v>2.7327927927927927E-2</v>
      </c>
      <c r="E63" s="500">
        <f t="shared" si="35"/>
        <v>3.5394265232974911E-2</v>
      </c>
      <c r="F63" s="500">
        <f t="shared" si="36"/>
        <v>3.5795102319000398E-2</v>
      </c>
      <c r="G63" s="500">
        <f t="shared" si="37"/>
        <v>3.6630677169152366E-2</v>
      </c>
      <c r="H63" s="500">
        <f t="shared" si="38"/>
        <v>0</v>
      </c>
      <c r="I63" s="499">
        <f t="shared" si="39"/>
        <v>9.3139300444255758E-3</v>
      </c>
      <c r="J63" s="499">
        <f t="shared" si="40"/>
        <v>1.3791926269357173E-2</v>
      </c>
      <c r="K63" s="499">
        <f t="shared" si="41"/>
        <v>6.7426226008324586E-3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2:28" ht="15.75" customHeight="1" x14ac:dyDescent="0.3">
      <c r="B64" s="140" t="str">
        <f t="shared" si="32"/>
        <v>IGM</v>
      </c>
      <c r="C64" s="500">
        <f t="shared" si="33"/>
        <v>0</v>
      </c>
      <c r="D64" s="500">
        <f t="shared" si="34"/>
        <v>0</v>
      </c>
      <c r="E64" s="500">
        <f t="shared" si="35"/>
        <v>0</v>
      </c>
      <c r="F64" s="500">
        <f t="shared" si="36"/>
        <v>0</v>
      </c>
      <c r="G64" s="500">
        <f t="shared" si="37"/>
        <v>0</v>
      </c>
      <c r="H64" s="500">
        <f t="shared" si="38"/>
        <v>1.9239297035304078E-2</v>
      </c>
      <c r="I64" s="499">
        <f t="shared" si="39"/>
        <v>1.8743936939660425E-2</v>
      </c>
      <c r="J64" s="499">
        <f t="shared" si="40"/>
        <v>0</v>
      </c>
      <c r="K64" s="499">
        <f t="shared" si="41"/>
        <v>0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2:28" ht="15.75" customHeight="1" x14ac:dyDescent="0.3">
      <c r="B65" s="140" t="str">
        <f t="shared" si="32"/>
        <v>INN</v>
      </c>
      <c r="C65" s="500">
        <f t="shared" si="33"/>
        <v>0.13177464482923676</v>
      </c>
      <c r="D65" s="500">
        <f t="shared" si="34"/>
        <v>0.1605657237936772</v>
      </c>
      <c r="E65" s="500">
        <f t="shared" si="35"/>
        <v>3.2493907392363928E-2</v>
      </c>
      <c r="F65" s="500">
        <f t="shared" si="36"/>
        <v>1.549652231530245E-2</v>
      </c>
      <c r="G65" s="500">
        <f t="shared" si="37"/>
        <v>1.5280471279216013E-2</v>
      </c>
      <c r="H65" s="500">
        <f t="shared" si="38"/>
        <v>0</v>
      </c>
      <c r="I65" s="499">
        <f t="shared" si="39"/>
        <v>0</v>
      </c>
      <c r="J65" s="499">
        <f t="shared" si="40"/>
        <v>0</v>
      </c>
      <c r="K65" s="499">
        <f t="shared" si="41"/>
        <v>0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2:28" ht="15.75" customHeight="1" x14ac:dyDescent="0.3">
      <c r="B66" s="140" t="str">
        <f t="shared" si="32"/>
        <v>SAF</v>
      </c>
      <c r="C66" s="500">
        <f t="shared" si="33"/>
        <v>0</v>
      </c>
      <c r="D66" s="500">
        <f t="shared" si="34"/>
        <v>0</v>
      </c>
      <c r="E66" s="500">
        <f t="shared" si="35"/>
        <v>0</v>
      </c>
      <c r="F66" s="500">
        <f t="shared" si="36"/>
        <v>0</v>
      </c>
      <c r="G66" s="500">
        <f t="shared" si="37"/>
        <v>0</v>
      </c>
      <c r="H66" s="500">
        <f t="shared" si="38"/>
        <v>0</v>
      </c>
      <c r="I66" s="499">
        <f t="shared" si="39"/>
        <v>0</v>
      </c>
      <c r="J66" s="499">
        <f t="shared" si="40"/>
        <v>0</v>
      </c>
      <c r="K66" s="499">
        <f t="shared" si="41"/>
        <v>0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2:28" ht="15.75" customHeight="1" x14ac:dyDescent="0.3">
      <c r="B67" s="140" t="str">
        <f t="shared" si="32"/>
        <v>CIREN</v>
      </c>
      <c r="C67" s="500">
        <f t="shared" si="33"/>
        <v>3.5630883703252896E-2</v>
      </c>
      <c r="D67" s="500">
        <f t="shared" si="34"/>
        <v>0</v>
      </c>
      <c r="E67" s="500">
        <f t="shared" si="35"/>
        <v>0</v>
      </c>
      <c r="F67" s="500">
        <f t="shared" si="36"/>
        <v>0</v>
      </c>
      <c r="G67" s="500">
        <f t="shared" si="37"/>
        <v>0</v>
      </c>
      <c r="H67" s="500">
        <f t="shared" si="38"/>
        <v>0</v>
      </c>
      <c r="I67" s="499">
        <f t="shared" si="39"/>
        <v>0</v>
      </c>
      <c r="J67" s="499">
        <f t="shared" si="40"/>
        <v>0</v>
      </c>
      <c r="K67" s="499">
        <f t="shared" si="41"/>
        <v>0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2:28" ht="15.7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2:28" ht="15.7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2:28" ht="15.7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2:28" ht="15.7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2:28" ht="15.75" customHeight="1" x14ac:dyDescent="0.3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2:28" ht="15.75" customHeight="1" x14ac:dyDescent="0.3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2:28" ht="15.75" customHeight="1" x14ac:dyDescent="0.3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2:28" ht="15.75" customHeight="1" x14ac:dyDescent="0.3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2:28" ht="15.75" customHeight="1" x14ac:dyDescent="0.3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2:28" ht="15.75" customHeight="1" x14ac:dyDescent="0.3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2:28" ht="15.75" customHeight="1" x14ac:dyDescent="0.3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2:28" ht="15.75" customHeight="1" x14ac:dyDescent="0.3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2:28" ht="15.75" customHeight="1" x14ac:dyDescent="0.3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2:28" ht="15.75" customHeight="1" x14ac:dyDescent="0.3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2:28" ht="15.75" customHeight="1" x14ac:dyDescent="0.3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2:28" ht="15.75" customHeight="1" x14ac:dyDescent="0.3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2:28" ht="15.75" customHeight="1" x14ac:dyDescent="0.3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2:28" ht="15.75" customHeight="1" x14ac:dyDescent="0.3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2:28" ht="15.75" customHeight="1" x14ac:dyDescent="0.3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2:28" ht="15.75" customHeight="1" x14ac:dyDescent="0.3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2:28" ht="15.75" customHeight="1" x14ac:dyDescent="0.3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2:28" ht="15.75" customHeight="1" x14ac:dyDescent="0.3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2:28" ht="15.75" customHeight="1" x14ac:dyDescent="0.3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2:28" ht="15.75" customHeight="1" x14ac:dyDescent="0.3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</row>
    <row r="92" spans="2:28" ht="15.75" customHeight="1" x14ac:dyDescent="0.3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</row>
    <row r="93" spans="2:28" ht="15.75" customHeight="1" x14ac:dyDescent="0.3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</row>
    <row r="94" spans="2:28" ht="15.75" customHeight="1" x14ac:dyDescent="0.3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</row>
    <row r="95" spans="2:28" ht="15.75" customHeight="1" x14ac:dyDescent="0.3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</row>
    <row r="96" spans="2:28" ht="15.75" customHeight="1" x14ac:dyDescent="0.3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</row>
    <row r="97" spans="2:28" ht="15.75" customHeight="1" x14ac:dyDescent="0.3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</row>
    <row r="98" spans="2:28" ht="15.75" customHeight="1" x14ac:dyDescent="0.3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</row>
    <row r="99" spans="2:28" ht="15.75" customHeight="1" x14ac:dyDescent="0.3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</row>
    <row r="100" spans="2:28" ht="15.75" customHeight="1" x14ac:dyDescent="0.3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</row>
    <row r="101" spans="2:28" ht="15.75" customHeight="1" x14ac:dyDescent="0.3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2:28" ht="15.75" customHeight="1" x14ac:dyDescent="0.3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</row>
    <row r="103" spans="2:28" ht="15.75" customHeight="1" x14ac:dyDescent="0.3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spans="2:28" ht="15.75" customHeight="1" x14ac:dyDescent="0.3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2:28" ht="15.75" customHeight="1" x14ac:dyDescent="0.3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spans="2:28" ht="15.75" customHeight="1" x14ac:dyDescent="0.3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spans="2:28" ht="15.75" customHeight="1" x14ac:dyDescent="0.3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</row>
    <row r="108" spans="2:28" ht="15.75" customHeight="1" x14ac:dyDescent="0.3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2:28" ht="15.75" customHeight="1" x14ac:dyDescent="0.3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2:28" ht="15.75" customHeight="1" x14ac:dyDescent="0.3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</row>
    <row r="111" spans="2:28" ht="15.75" customHeight="1" x14ac:dyDescent="0.3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</row>
    <row r="112" spans="2:28" ht="15.75" customHeight="1" x14ac:dyDescent="0.3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</row>
    <row r="113" spans="2:28" ht="15.75" customHeight="1" x14ac:dyDescent="0.3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</row>
    <row r="114" spans="2:28" ht="15.75" customHeight="1" x14ac:dyDescent="0.3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2:28" ht="15.75" customHeight="1" x14ac:dyDescent="0.3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</row>
    <row r="116" spans="2:28" ht="15.75" customHeight="1" x14ac:dyDescent="0.3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</row>
    <row r="117" spans="2:28" ht="15.75" customHeight="1" x14ac:dyDescent="0.3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</row>
    <row r="118" spans="2:28" ht="15.75" customHeight="1" x14ac:dyDescent="0.3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</row>
    <row r="119" spans="2:28" ht="15.75" customHeight="1" x14ac:dyDescent="0.3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</row>
    <row r="120" spans="2:28" ht="15.75" customHeight="1" x14ac:dyDescent="0.3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</row>
    <row r="121" spans="2:28" ht="15.75" customHeight="1" x14ac:dyDescent="0.3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</row>
    <row r="122" spans="2:28" ht="15.75" customHeight="1" x14ac:dyDescent="0.3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spans="2:28" ht="15.75" customHeight="1" x14ac:dyDescent="0.3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</row>
    <row r="124" spans="2:28" ht="15.75" customHeight="1" x14ac:dyDescent="0.3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</row>
    <row r="125" spans="2:28" ht="15.75" customHeight="1" x14ac:dyDescent="0.3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</row>
    <row r="126" spans="2:28" ht="15.75" customHeight="1" x14ac:dyDescent="0.3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</row>
    <row r="127" spans="2:28" ht="15.75" customHeight="1" x14ac:dyDescent="0.3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</row>
    <row r="128" spans="2:28" ht="15.75" customHeight="1" x14ac:dyDescent="0.3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</row>
    <row r="129" spans="2:28" ht="15.75" customHeight="1" x14ac:dyDescent="0.3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</row>
    <row r="130" spans="2:28" ht="15.75" customHeight="1" x14ac:dyDescent="0.3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</row>
    <row r="131" spans="2:28" ht="15.75" customHeight="1" x14ac:dyDescent="0.3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</row>
    <row r="132" spans="2:28" ht="15.75" customHeight="1" x14ac:dyDescent="0.3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</row>
    <row r="133" spans="2:28" ht="15.75" customHeight="1" x14ac:dyDescent="0.3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</row>
    <row r="134" spans="2:28" ht="15.75" customHeight="1" x14ac:dyDescent="0.3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</row>
    <row r="135" spans="2:28" ht="15.75" customHeight="1" x14ac:dyDescent="0.3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</row>
    <row r="136" spans="2:28" ht="15.75" customHeight="1" x14ac:dyDescent="0.3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</row>
    <row r="137" spans="2:28" ht="15.75" customHeight="1" x14ac:dyDescent="0.3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</row>
    <row r="138" spans="2:28" ht="15.75" customHeight="1" x14ac:dyDescent="0.3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</row>
    <row r="139" spans="2:28" ht="15.75" customHeight="1" x14ac:dyDescent="0.3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</row>
    <row r="140" spans="2:28" ht="15.75" customHeight="1" x14ac:dyDescent="0.3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</row>
    <row r="141" spans="2:28" ht="15.75" customHeight="1" x14ac:dyDescent="0.3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</row>
    <row r="142" spans="2:28" ht="15.75" customHeight="1" x14ac:dyDescent="0.3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</row>
    <row r="143" spans="2:28" ht="15.75" customHeight="1" x14ac:dyDescent="0.3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</row>
    <row r="144" spans="2:28" ht="15.75" customHeight="1" x14ac:dyDescent="0.3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</row>
    <row r="145" spans="2:28" ht="15.75" customHeight="1" x14ac:dyDescent="0.3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</row>
    <row r="146" spans="2:28" ht="15.75" customHeight="1" x14ac:dyDescent="0.3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</row>
    <row r="147" spans="2:28" ht="15.75" customHeight="1" x14ac:dyDescent="0.3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</row>
    <row r="148" spans="2:28" ht="15.75" customHeight="1" x14ac:dyDescent="0.3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</row>
    <row r="149" spans="2:28" ht="15.75" customHeight="1" x14ac:dyDescent="0.3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</row>
    <row r="150" spans="2:28" ht="15.75" customHeight="1" x14ac:dyDescent="0.3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</row>
    <row r="151" spans="2:28" ht="15.75" customHeight="1" x14ac:dyDescent="0.3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</row>
    <row r="152" spans="2:28" ht="15.75" customHeight="1" x14ac:dyDescent="0.3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</row>
    <row r="153" spans="2:28" ht="15.75" customHeight="1" x14ac:dyDescent="0.3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</row>
    <row r="154" spans="2:28" ht="15.75" customHeight="1" x14ac:dyDescent="0.3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</row>
    <row r="155" spans="2:28" ht="15.75" customHeight="1" x14ac:dyDescent="0.3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</row>
    <row r="156" spans="2:28" ht="15.75" customHeight="1" x14ac:dyDescent="0.3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</row>
    <row r="157" spans="2:28" ht="15.75" customHeight="1" x14ac:dyDescent="0.3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</row>
    <row r="158" spans="2:28" ht="15.75" customHeight="1" x14ac:dyDescent="0.3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spans="2:28" ht="15.75" customHeight="1" x14ac:dyDescent="0.3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</row>
    <row r="160" spans="2:28" ht="15.75" customHeight="1" x14ac:dyDescent="0.3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spans="2:28" ht="15.75" customHeight="1" x14ac:dyDescent="0.3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</row>
    <row r="162" spans="2:28" ht="15.75" customHeight="1" x14ac:dyDescent="0.3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</row>
    <row r="163" spans="2:28" ht="15.75" customHeight="1" x14ac:dyDescent="0.3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</row>
    <row r="164" spans="2:28" ht="15.75" customHeight="1" x14ac:dyDescent="0.3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  <row r="165" spans="2:28" ht="15.75" customHeight="1" x14ac:dyDescent="0.3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</row>
    <row r="166" spans="2:28" ht="15.75" customHeight="1" x14ac:dyDescent="0.3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spans="2:28" ht="15.75" customHeight="1" x14ac:dyDescent="0.3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</row>
    <row r="168" spans="2:28" ht="15.75" customHeight="1" x14ac:dyDescent="0.3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</row>
    <row r="169" spans="2:28" ht="15.75" customHeight="1" x14ac:dyDescent="0.3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</row>
    <row r="170" spans="2:28" ht="15.75" customHeight="1" x14ac:dyDescent="0.3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</row>
    <row r="171" spans="2:28" ht="15.75" customHeight="1" x14ac:dyDescent="0.3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</row>
    <row r="172" spans="2:28" ht="15.75" customHeight="1" x14ac:dyDescent="0.3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</row>
    <row r="173" spans="2:28" ht="15.75" customHeight="1" x14ac:dyDescent="0.3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</row>
    <row r="174" spans="2:28" ht="15.75" customHeight="1" x14ac:dyDescent="0.3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</row>
    <row r="175" spans="2:28" ht="15.75" customHeight="1" x14ac:dyDescent="0.3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</row>
    <row r="176" spans="2:28" ht="15.75" customHeight="1" x14ac:dyDescent="0.3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</row>
    <row r="177" spans="2:28" ht="15.75" customHeight="1" x14ac:dyDescent="0.3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</row>
    <row r="178" spans="2:28" ht="15.75" customHeight="1" x14ac:dyDescent="0.3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</row>
    <row r="179" spans="2:28" ht="15.75" customHeight="1" x14ac:dyDescent="0.3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</row>
    <row r="180" spans="2:28" ht="15.75" customHeight="1" x14ac:dyDescent="0.3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</row>
    <row r="181" spans="2:28" ht="15.75" customHeight="1" x14ac:dyDescent="0.3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</row>
    <row r="182" spans="2:28" ht="15.75" customHeight="1" x14ac:dyDescent="0.3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</row>
    <row r="183" spans="2:28" ht="15.75" customHeight="1" x14ac:dyDescent="0.3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</row>
    <row r="184" spans="2:28" ht="15.75" customHeight="1" x14ac:dyDescent="0.3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</row>
    <row r="185" spans="2:28" ht="15.75" customHeight="1" x14ac:dyDescent="0.3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</row>
    <row r="186" spans="2:28" ht="15.75" customHeight="1" x14ac:dyDescent="0.3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</row>
    <row r="187" spans="2:28" ht="15.75" customHeight="1" x14ac:dyDescent="0.3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</row>
    <row r="188" spans="2:28" ht="15.75" customHeight="1" x14ac:dyDescent="0.3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</row>
    <row r="189" spans="2:28" ht="15.75" customHeight="1" x14ac:dyDescent="0.3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</row>
    <row r="190" spans="2:28" ht="15.75" customHeight="1" x14ac:dyDescent="0.3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</row>
    <row r="191" spans="2:28" ht="15.75" customHeight="1" x14ac:dyDescent="0.3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</row>
    <row r="192" spans="2:28" ht="15.75" customHeight="1" x14ac:dyDescent="0.3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</row>
    <row r="193" spans="2:28" ht="15.75" customHeight="1" x14ac:dyDescent="0.3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</row>
    <row r="194" spans="2:28" ht="15.75" customHeight="1" x14ac:dyDescent="0.3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</row>
    <row r="195" spans="2:28" ht="15.75" customHeight="1" x14ac:dyDescent="0.3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</row>
    <row r="196" spans="2:28" ht="15.75" customHeight="1" x14ac:dyDescent="0.3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</row>
    <row r="197" spans="2:28" ht="15.75" customHeight="1" x14ac:dyDescent="0.3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</row>
    <row r="198" spans="2:28" ht="15.75" customHeight="1" x14ac:dyDescent="0.3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</row>
    <row r="199" spans="2:28" ht="15.75" customHeight="1" x14ac:dyDescent="0.3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</row>
    <row r="200" spans="2:28" ht="15.75" customHeight="1" x14ac:dyDescent="0.3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</row>
    <row r="201" spans="2:28" ht="15.75" customHeight="1" x14ac:dyDescent="0.3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</row>
    <row r="202" spans="2:28" ht="15.75" customHeight="1" x14ac:dyDescent="0.3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</row>
    <row r="203" spans="2:28" ht="15.75" customHeight="1" x14ac:dyDescent="0.3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</row>
    <row r="204" spans="2:28" ht="15.75" customHeight="1" x14ac:dyDescent="0.3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</row>
    <row r="205" spans="2:28" ht="15.75" customHeight="1" x14ac:dyDescent="0.3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</row>
    <row r="206" spans="2:28" ht="15.75" customHeight="1" x14ac:dyDescent="0.3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</row>
    <row r="207" spans="2:28" ht="15.75" customHeight="1" x14ac:dyDescent="0.3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</row>
    <row r="208" spans="2:28" ht="15.75" customHeight="1" x14ac:dyDescent="0.3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</row>
    <row r="209" spans="2:28" ht="15.75" customHeight="1" x14ac:dyDescent="0.3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</row>
    <row r="210" spans="2:28" ht="15.75" customHeight="1" x14ac:dyDescent="0.3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</row>
    <row r="211" spans="2:28" ht="15.75" customHeight="1" x14ac:dyDescent="0.3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</row>
    <row r="212" spans="2:28" ht="15.75" customHeight="1" x14ac:dyDescent="0.3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</row>
    <row r="213" spans="2:28" ht="15.75" customHeight="1" x14ac:dyDescent="0.3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</row>
    <row r="214" spans="2:28" ht="15.75" customHeight="1" x14ac:dyDescent="0.3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</row>
    <row r="215" spans="2:28" ht="15.75" customHeight="1" x14ac:dyDescent="0.3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</row>
    <row r="216" spans="2:28" ht="15.75" customHeight="1" x14ac:dyDescent="0.3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</row>
    <row r="217" spans="2:28" ht="15.75" customHeight="1" x14ac:dyDescent="0.3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</row>
    <row r="218" spans="2:28" ht="15.75" customHeight="1" x14ac:dyDescent="0.3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</row>
    <row r="219" spans="2:28" ht="15.75" customHeight="1" x14ac:dyDescent="0.3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</row>
    <row r="220" spans="2:28" ht="15.75" customHeight="1" x14ac:dyDescent="0.3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</row>
    <row r="221" spans="2:28" ht="15.75" customHeight="1" x14ac:dyDescent="0.3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</row>
    <row r="222" spans="2:28" ht="15.75" customHeight="1" x14ac:dyDescent="0.3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</row>
    <row r="223" spans="2:28" ht="15.75" customHeight="1" x14ac:dyDescent="0.3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</row>
    <row r="224" spans="2:28" ht="15.75" customHeight="1" x14ac:dyDescent="0.3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</row>
    <row r="225" spans="2:28" ht="15.75" customHeight="1" x14ac:dyDescent="0.3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</row>
    <row r="226" spans="2:28" ht="15.75" customHeight="1" x14ac:dyDescent="0.3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</row>
    <row r="227" spans="2:28" ht="15.75" customHeight="1" x14ac:dyDescent="0.3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</row>
    <row r="228" spans="2:28" ht="15.75" customHeight="1" x14ac:dyDescent="0.3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</row>
    <row r="229" spans="2:28" ht="15.75" customHeight="1" x14ac:dyDescent="0.3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</row>
    <row r="230" spans="2:28" ht="15.75" customHeight="1" x14ac:dyDescent="0.3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</row>
    <row r="231" spans="2:28" ht="15.75" customHeight="1" x14ac:dyDescent="0.3"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</row>
    <row r="232" spans="2:28" ht="15.75" customHeight="1" x14ac:dyDescent="0.3"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</row>
    <row r="233" spans="2:28" ht="15.75" customHeight="1" x14ac:dyDescent="0.3"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</row>
    <row r="234" spans="2:28" ht="15.75" customHeight="1" x14ac:dyDescent="0.3"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</row>
    <row r="235" spans="2:28" ht="15.75" customHeight="1" x14ac:dyDescent="0.3"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</row>
    <row r="236" spans="2:28" ht="15.75" customHeight="1" x14ac:dyDescent="0.3"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</row>
    <row r="237" spans="2:28" ht="15.75" customHeight="1" x14ac:dyDescent="0.3"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</row>
    <row r="238" spans="2:28" ht="15.75" customHeight="1" x14ac:dyDescent="0.3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</row>
    <row r="239" spans="2:28" ht="15.75" customHeight="1" x14ac:dyDescent="0.3"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</row>
    <row r="240" spans="2:28" ht="15.75" customHeight="1" x14ac:dyDescent="0.3"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</row>
    <row r="241" spans="2:28" ht="15.75" customHeight="1" x14ac:dyDescent="0.3"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</row>
    <row r="242" spans="2:28" ht="15.75" customHeight="1" x14ac:dyDescent="0.3"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</row>
    <row r="243" spans="2:28" ht="15.75" customHeight="1" x14ac:dyDescent="0.3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</row>
    <row r="244" spans="2:28" ht="15.75" customHeight="1" x14ac:dyDescent="0.3"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</row>
    <row r="245" spans="2:28" ht="15.75" customHeight="1" x14ac:dyDescent="0.3"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</row>
    <row r="246" spans="2:28" ht="15.75" customHeight="1" x14ac:dyDescent="0.3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</row>
    <row r="247" spans="2:28" ht="15.75" customHeight="1" x14ac:dyDescent="0.3"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</row>
    <row r="248" spans="2:28" ht="15.75" customHeight="1" x14ac:dyDescent="0.3"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</row>
    <row r="249" spans="2:28" ht="15.75" customHeight="1" x14ac:dyDescent="0.3"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</row>
    <row r="250" spans="2:28" ht="15.75" customHeight="1" x14ac:dyDescent="0.3"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</row>
    <row r="251" spans="2:28" ht="15.75" customHeight="1" x14ac:dyDescent="0.3"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</row>
    <row r="252" spans="2:28" ht="15.75" customHeight="1" x14ac:dyDescent="0.3"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</row>
    <row r="253" spans="2:28" ht="15.75" customHeight="1" x14ac:dyDescent="0.3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</row>
    <row r="254" spans="2:28" ht="15.75" customHeight="1" x14ac:dyDescent="0.3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</row>
    <row r="255" spans="2:28" ht="15.75" customHeight="1" x14ac:dyDescent="0.3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</row>
    <row r="256" spans="2:28" ht="15.75" customHeight="1" x14ac:dyDescent="0.3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</row>
    <row r="257" spans="2:28" ht="15.75" customHeight="1" x14ac:dyDescent="0.3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</row>
    <row r="258" spans="2:28" ht="15.75" customHeight="1" x14ac:dyDescent="0.3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</row>
    <row r="259" spans="2:28" ht="15.75" customHeight="1" x14ac:dyDescent="0.3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</row>
    <row r="260" spans="2:28" ht="15.75" customHeight="1" x14ac:dyDescent="0.3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</row>
    <row r="261" spans="2:28" ht="15.75" customHeight="1" x14ac:dyDescent="0.3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</row>
    <row r="262" spans="2:28" ht="15.75" customHeight="1" x14ac:dyDescent="0.3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</row>
    <row r="263" spans="2:28" ht="15.75" customHeight="1" x14ac:dyDescent="0.3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</row>
    <row r="264" spans="2:28" ht="15.75" customHeight="1" x14ac:dyDescent="0.3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</row>
    <row r="265" spans="2:28" ht="15.75" customHeight="1" x14ac:dyDescent="0.3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</row>
    <row r="266" spans="2:28" ht="15.75" customHeight="1" x14ac:dyDescent="0.3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</row>
    <row r="267" spans="2:28" ht="15.75" customHeight="1" x14ac:dyDescent="0.3"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</row>
    <row r="268" spans="2:28" ht="15.75" customHeight="1" x14ac:dyDescent="0.3"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</row>
    <row r="269" spans="2:28" ht="15.75" customHeight="1" x14ac:dyDescent="0.3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</row>
    <row r="270" spans="2:28" ht="15.75" customHeight="1" x14ac:dyDescent="0.3"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</row>
    <row r="271" spans="2:28" ht="15.75" customHeight="1" x14ac:dyDescent="0.3"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</row>
    <row r="272" spans="2:28" ht="15.75" customHeight="1" x14ac:dyDescent="0.3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</row>
    <row r="273" spans="2:28" ht="15.75" customHeight="1" x14ac:dyDescent="0.3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</row>
    <row r="274" spans="2:28" ht="15.75" customHeight="1" x14ac:dyDescent="0.3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</row>
    <row r="275" spans="2:28" ht="15.75" customHeight="1" x14ac:dyDescent="0.3"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</row>
    <row r="276" spans="2:28" ht="15.75" customHeight="1" x14ac:dyDescent="0.3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</row>
    <row r="277" spans="2:28" ht="15.75" customHeight="1" x14ac:dyDescent="0.3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</row>
    <row r="278" spans="2:28" ht="15.75" customHeight="1" x14ac:dyDescent="0.3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</row>
    <row r="279" spans="2:28" ht="15.75" customHeight="1" x14ac:dyDescent="0.3"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</row>
    <row r="280" spans="2:28" ht="15.75" customHeight="1" x14ac:dyDescent="0.3"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</row>
    <row r="281" spans="2:28" ht="15.75" customHeight="1" x14ac:dyDescent="0.3"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</row>
    <row r="282" spans="2:28" ht="15.75" customHeight="1" x14ac:dyDescent="0.3"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</row>
    <row r="283" spans="2:28" ht="15.75" customHeight="1" x14ac:dyDescent="0.3"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</row>
    <row r="284" spans="2:28" ht="15.75" customHeight="1" x14ac:dyDescent="0.3"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</row>
    <row r="285" spans="2:28" ht="15.75" customHeight="1" x14ac:dyDescent="0.3"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</row>
    <row r="286" spans="2:28" ht="15.75" customHeight="1" x14ac:dyDescent="0.3"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</row>
    <row r="287" spans="2:28" ht="15.75" customHeight="1" x14ac:dyDescent="0.3"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</row>
    <row r="288" spans="2:28" ht="15.75" customHeight="1" x14ac:dyDescent="0.3"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</row>
    <row r="289" spans="2:28" ht="15.75" customHeight="1" x14ac:dyDescent="0.3"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</row>
    <row r="290" spans="2:28" ht="15.75" customHeight="1" x14ac:dyDescent="0.3"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</row>
    <row r="291" spans="2:28" ht="15.75" customHeight="1" x14ac:dyDescent="0.3"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</row>
    <row r="292" spans="2:28" ht="15.75" customHeight="1" x14ac:dyDescent="0.3"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</row>
    <row r="293" spans="2:28" ht="15.75" customHeight="1" x14ac:dyDescent="0.3"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</row>
    <row r="294" spans="2:28" ht="15.75" customHeight="1" x14ac:dyDescent="0.3"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</row>
    <row r="295" spans="2:28" ht="15.75" customHeight="1" x14ac:dyDescent="0.3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</row>
    <row r="296" spans="2:28" ht="15.75" customHeight="1" x14ac:dyDescent="0.3"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</row>
    <row r="297" spans="2:28" ht="15.75" customHeight="1" x14ac:dyDescent="0.3"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</row>
    <row r="298" spans="2:28" ht="15.75" customHeight="1" x14ac:dyDescent="0.3"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</row>
    <row r="299" spans="2:28" ht="15.75" customHeight="1" x14ac:dyDescent="0.3"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</row>
    <row r="300" spans="2:28" ht="15.75" customHeight="1" x14ac:dyDescent="0.3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</row>
    <row r="301" spans="2:28" ht="15.75" customHeight="1" x14ac:dyDescent="0.3"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</row>
    <row r="302" spans="2:28" ht="15.75" customHeight="1" x14ac:dyDescent="0.3"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</row>
    <row r="303" spans="2:28" ht="15.75" customHeight="1" x14ac:dyDescent="0.3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</row>
    <row r="304" spans="2:28" ht="15.75" customHeight="1" x14ac:dyDescent="0.3"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</row>
    <row r="305" spans="2:28" ht="15.75" customHeight="1" x14ac:dyDescent="0.3"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</row>
    <row r="306" spans="2:28" ht="15.75" customHeight="1" x14ac:dyDescent="0.3"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</row>
    <row r="307" spans="2:28" ht="15.75" customHeight="1" x14ac:dyDescent="0.3"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</row>
    <row r="308" spans="2:28" ht="15.75" customHeight="1" x14ac:dyDescent="0.3"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</row>
    <row r="309" spans="2:28" ht="15.75" customHeight="1" x14ac:dyDescent="0.3"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</row>
    <row r="310" spans="2:28" ht="15.75" customHeight="1" x14ac:dyDescent="0.3"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</row>
    <row r="311" spans="2:28" ht="15.75" customHeight="1" x14ac:dyDescent="0.3"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</row>
    <row r="312" spans="2:28" ht="15.75" customHeight="1" x14ac:dyDescent="0.3"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</row>
    <row r="313" spans="2:28" ht="15.75" customHeight="1" x14ac:dyDescent="0.3"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</row>
    <row r="314" spans="2:28" ht="15.75" customHeight="1" x14ac:dyDescent="0.3"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</row>
    <row r="315" spans="2:28" ht="15.75" customHeight="1" x14ac:dyDescent="0.3"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</row>
    <row r="316" spans="2:28" ht="15.75" customHeight="1" x14ac:dyDescent="0.3"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</row>
    <row r="317" spans="2:28" ht="15.75" customHeight="1" x14ac:dyDescent="0.3"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</row>
    <row r="318" spans="2:28" ht="15.75" customHeight="1" x14ac:dyDescent="0.3"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</row>
    <row r="319" spans="2:28" ht="15.75" customHeight="1" x14ac:dyDescent="0.3"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</row>
    <row r="320" spans="2:28" ht="15.75" customHeight="1" x14ac:dyDescent="0.3"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</row>
    <row r="321" spans="2:28" ht="15.75" customHeight="1" x14ac:dyDescent="0.3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</row>
    <row r="322" spans="2:28" ht="15.75" customHeight="1" x14ac:dyDescent="0.3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</row>
    <row r="323" spans="2:28" ht="15.75" customHeight="1" x14ac:dyDescent="0.3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</row>
    <row r="324" spans="2:28" ht="15.75" customHeight="1" x14ac:dyDescent="0.3"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</row>
    <row r="325" spans="2:28" ht="15.75" customHeight="1" x14ac:dyDescent="0.3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</row>
    <row r="326" spans="2:28" ht="15.75" customHeight="1" x14ac:dyDescent="0.3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</row>
    <row r="327" spans="2:28" ht="15.75" customHeight="1" x14ac:dyDescent="0.3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</row>
    <row r="328" spans="2:28" ht="15.75" customHeight="1" x14ac:dyDescent="0.3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</row>
    <row r="329" spans="2:28" ht="15.75" customHeight="1" x14ac:dyDescent="0.3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</row>
    <row r="330" spans="2:28" ht="15.75" customHeight="1" x14ac:dyDescent="0.3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</row>
    <row r="331" spans="2:28" ht="15.75" customHeight="1" x14ac:dyDescent="0.3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</row>
    <row r="332" spans="2:28" ht="15.75" customHeight="1" x14ac:dyDescent="0.3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</row>
    <row r="333" spans="2:28" ht="15.75" customHeight="1" x14ac:dyDescent="0.3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</row>
    <row r="334" spans="2:28" ht="15.75" customHeight="1" x14ac:dyDescent="0.3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</row>
    <row r="335" spans="2:28" ht="15.75" customHeight="1" x14ac:dyDescent="0.3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</row>
    <row r="336" spans="2:28" ht="15.75" customHeight="1" x14ac:dyDescent="0.3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</row>
    <row r="337" spans="2:28" ht="15.75" customHeight="1" x14ac:dyDescent="0.3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</row>
    <row r="338" spans="2:28" ht="15.75" customHeight="1" x14ac:dyDescent="0.3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</row>
    <row r="339" spans="2:28" ht="15.75" customHeight="1" x14ac:dyDescent="0.3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</row>
    <row r="340" spans="2:28" ht="15.75" customHeight="1" x14ac:dyDescent="0.3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</row>
    <row r="341" spans="2:28" ht="15.75" customHeight="1" x14ac:dyDescent="0.3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</row>
    <row r="342" spans="2:28" ht="15.75" customHeight="1" x14ac:dyDescent="0.3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</row>
    <row r="343" spans="2:28" ht="15.75" customHeight="1" x14ac:dyDescent="0.3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</row>
    <row r="344" spans="2:28" ht="15.75" customHeight="1" x14ac:dyDescent="0.3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</row>
    <row r="345" spans="2:28" ht="15.75" customHeight="1" x14ac:dyDescent="0.3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</row>
    <row r="346" spans="2:28" ht="15.75" customHeight="1" x14ac:dyDescent="0.3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</row>
    <row r="347" spans="2:28" ht="15.75" customHeight="1" x14ac:dyDescent="0.3"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</row>
    <row r="348" spans="2:28" ht="15.75" customHeight="1" x14ac:dyDescent="0.3"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</row>
    <row r="349" spans="2:28" ht="15.75" customHeight="1" x14ac:dyDescent="0.3"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</row>
    <row r="350" spans="2:28" ht="15.75" customHeight="1" x14ac:dyDescent="0.3"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</row>
    <row r="351" spans="2:28" ht="15.75" customHeight="1" x14ac:dyDescent="0.3"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</row>
    <row r="352" spans="2:28" ht="15.75" customHeight="1" x14ac:dyDescent="0.3"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</row>
    <row r="353" spans="2:28" ht="15.75" customHeight="1" x14ac:dyDescent="0.3"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</row>
    <row r="354" spans="2:28" ht="15.75" customHeight="1" x14ac:dyDescent="0.3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</row>
    <row r="355" spans="2:28" ht="15.75" customHeight="1" x14ac:dyDescent="0.3"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</row>
    <row r="356" spans="2:28" ht="15.75" customHeight="1" x14ac:dyDescent="0.3"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</row>
    <row r="357" spans="2:28" ht="15.75" customHeight="1" x14ac:dyDescent="0.3"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</row>
    <row r="358" spans="2:28" ht="15.75" customHeight="1" x14ac:dyDescent="0.3"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</row>
    <row r="359" spans="2:28" ht="15.75" customHeight="1" x14ac:dyDescent="0.3"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</row>
    <row r="360" spans="2:28" ht="15.75" customHeight="1" x14ac:dyDescent="0.3"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</row>
    <row r="361" spans="2:28" ht="15.75" customHeight="1" x14ac:dyDescent="0.3"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</row>
    <row r="362" spans="2:28" ht="15.75" customHeight="1" x14ac:dyDescent="0.3"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</row>
    <row r="363" spans="2:28" ht="15.75" customHeight="1" x14ac:dyDescent="0.3"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</row>
    <row r="364" spans="2:28" ht="15.75" customHeight="1" x14ac:dyDescent="0.3"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</row>
    <row r="365" spans="2:28" ht="15.75" customHeight="1" x14ac:dyDescent="0.3"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</row>
    <row r="366" spans="2:28" ht="15.75" customHeight="1" x14ac:dyDescent="0.3"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</row>
    <row r="367" spans="2:28" ht="15.75" customHeight="1" x14ac:dyDescent="0.3"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</row>
    <row r="368" spans="2:28" ht="15.75" customHeight="1" x14ac:dyDescent="0.3"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</row>
    <row r="369" spans="2:28" ht="15.75" customHeight="1" x14ac:dyDescent="0.3"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</row>
    <row r="370" spans="2:28" ht="15.75" customHeight="1" x14ac:dyDescent="0.3"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</row>
    <row r="371" spans="2:28" ht="15.75" customHeight="1" x14ac:dyDescent="0.3"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</row>
    <row r="372" spans="2:28" ht="15.75" customHeight="1" x14ac:dyDescent="0.3"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</row>
    <row r="373" spans="2:28" ht="15.75" customHeight="1" x14ac:dyDescent="0.3"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</row>
    <row r="374" spans="2:28" ht="15.75" customHeight="1" x14ac:dyDescent="0.3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</row>
    <row r="375" spans="2:28" ht="15.75" customHeight="1" x14ac:dyDescent="0.3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</row>
    <row r="376" spans="2:28" ht="15.75" customHeight="1" x14ac:dyDescent="0.3"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</row>
    <row r="377" spans="2:28" ht="15.75" customHeight="1" x14ac:dyDescent="0.3"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</row>
    <row r="378" spans="2:28" ht="15.75" customHeight="1" x14ac:dyDescent="0.3"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</row>
    <row r="379" spans="2:28" ht="15.75" customHeight="1" x14ac:dyDescent="0.3"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</row>
    <row r="380" spans="2:28" ht="15.75" customHeight="1" x14ac:dyDescent="0.3"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</row>
    <row r="381" spans="2:28" ht="15.75" customHeight="1" x14ac:dyDescent="0.3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</row>
    <row r="382" spans="2:28" ht="15.75" customHeight="1" x14ac:dyDescent="0.3"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</row>
    <row r="383" spans="2:28" ht="15.75" customHeight="1" x14ac:dyDescent="0.3"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</row>
    <row r="384" spans="2:28" ht="15.75" customHeight="1" x14ac:dyDescent="0.3"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</row>
    <row r="385" spans="2:28" ht="15.75" customHeight="1" x14ac:dyDescent="0.3"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</row>
    <row r="386" spans="2:28" ht="15.75" customHeight="1" x14ac:dyDescent="0.3"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</row>
    <row r="387" spans="2:28" ht="15.75" customHeight="1" x14ac:dyDescent="0.3"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</row>
    <row r="388" spans="2:28" ht="15.75" customHeight="1" x14ac:dyDescent="0.3"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</row>
    <row r="389" spans="2:28" ht="15.75" customHeight="1" x14ac:dyDescent="0.3"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</row>
    <row r="390" spans="2:28" ht="15.75" customHeight="1" x14ac:dyDescent="0.3"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</row>
    <row r="391" spans="2:28" ht="15.75" customHeight="1" x14ac:dyDescent="0.3"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</row>
    <row r="392" spans="2:28" ht="15.75" customHeight="1" x14ac:dyDescent="0.3"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</row>
    <row r="393" spans="2:28" ht="15.75" customHeight="1" x14ac:dyDescent="0.3"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</row>
    <row r="394" spans="2:28" ht="15.75" customHeight="1" x14ac:dyDescent="0.3"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</row>
    <row r="395" spans="2:28" ht="15.75" customHeight="1" x14ac:dyDescent="0.3"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</row>
    <row r="396" spans="2:28" ht="15.75" customHeight="1" x14ac:dyDescent="0.3"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</row>
    <row r="397" spans="2:28" ht="15.75" customHeight="1" x14ac:dyDescent="0.3"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</row>
    <row r="398" spans="2:28" ht="15.75" customHeight="1" x14ac:dyDescent="0.3"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</row>
    <row r="399" spans="2:28" ht="15.75" customHeight="1" x14ac:dyDescent="0.3"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</row>
    <row r="400" spans="2:28" ht="15.75" customHeight="1" x14ac:dyDescent="0.3"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</row>
    <row r="401" spans="2:28" ht="15.75" customHeight="1" x14ac:dyDescent="0.3"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</row>
    <row r="402" spans="2:28" ht="15.75" customHeight="1" x14ac:dyDescent="0.3"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</row>
    <row r="403" spans="2:28" ht="15.75" customHeight="1" x14ac:dyDescent="0.3"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</row>
    <row r="404" spans="2:28" ht="15.75" customHeight="1" x14ac:dyDescent="0.3"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</row>
    <row r="405" spans="2:28" ht="15.75" customHeight="1" x14ac:dyDescent="0.3"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</row>
    <row r="406" spans="2:28" ht="15.75" customHeight="1" x14ac:dyDescent="0.3"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</row>
    <row r="407" spans="2:28" ht="15.75" customHeight="1" x14ac:dyDescent="0.3"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</row>
    <row r="408" spans="2:28" ht="15.75" customHeight="1" x14ac:dyDescent="0.3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</row>
    <row r="409" spans="2:28" ht="15.75" customHeight="1" x14ac:dyDescent="0.3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</row>
    <row r="410" spans="2:28" ht="15.75" customHeight="1" x14ac:dyDescent="0.3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</row>
    <row r="411" spans="2:28" ht="15.75" customHeight="1" x14ac:dyDescent="0.3"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</row>
    <row r="412" spans="2:28" ht="15.75" customHeight="1" x14ac:dyDescent="0.3"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</row>
    <row r="413" spans="2:28" ht="15.75" customHeight="1" x14ac:dyDescent="0.3"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</row>
    <row r="414" spans="2:28" ht="15.75" customHeight="1" x14ac:dyDescent="0.3"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</row>
    <row r="415" spans="2:28" ht="15.75" customHeight="1" x14ac:dyDescent="0.3"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</row>
    <row r="416" spans="2:28" ht="15.75" customHeight="1" x14ac:dyDescent="0.3"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</row>
    <row r="417" spans="2:28" ht="15.75" customHeight="1" x14ac:dyDescent="0.3"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</row>
    <row r="418" spans="2:28" ht="15.75" customHeight="1" x14ac:dyDescent="0.3"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</row>
    <row r="419" spans="2:28" ht="15.75" customHeight="1" x14ac:dyDescent="0.3"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</row>
    <row r="420" spans="2:28" ht="15.75" customHeight="1" x14ac:dyDescent="0.3"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</row>
    <row r="421" spans="2:28" ht="15.75" customHeight="1" x14ac:dyDescent="0.3"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</row>
    <row r="422" spans="2:28" ht="15.75" customHeight="1" x14ac:dyDescent="0.3"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</row>
    <row r="423" spans="2:28" ht="15.75" customHeight="1" x14ac:dyDescent="0.3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</row>
    <row r="424" spans="2:28" ht="15.75" customHeight="1" x14ac:dyDescent="0.3"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</row>
    <row r="425" spans="2:28" ht="15.75" customHeight="1" x14ac:dyDescent="0.3"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</row>
    <row r="426" spans="2:28" ht="15.75" customHeight="1" x14ac:dyDescent="0.3"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</row>
    <row r="427" spans="2:28" ht="15.75" customHeight="1" x14ac:dyDescent="0.3"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</row>
    <row r="428" spans="2:28" ht="15.75" customHeight="1" x14ac:dyDescent="0.3"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</row>
    <row r="429" spans="2:28" ht="15.75" customHeight="1" x14ac:dyDescent="0.3"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</row>
    <row r="430" spans="2:28" ht="15.75" customHeight="1" x14ac:dyDescent="0.3"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</row>
    <row r="431" spans="2:28" ht="15.75" customHeight="1" x14ac:dyDescent="0.3"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</row>
    <row r="432" spans="2:28" ht="15.75" customHeight="1" x14ac:dyDescent="0.3"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</row>
    <row r="433" spans="2:28" ht="15.75" customHeight="1" x14ac:dyDescent="0.3"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</row>
    <row r="434" spans="2:28" ht="15.75" customHeight="1" x14ac:dyDescent="0.3"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</row>
    <row r="435" spans="2:28" ht="15.75" customHeight="1" x14ac:dyDescent="0.3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</row>
    <row r="436" spans="2:28" ht="15.75" customHeight="1" x14ac:dyDescent="0.3"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</row>
    <row r="437" spans="2:28" ht="15.75" customHeight="1" x14ac:dyDescent="0.3"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</row>
    <row r="438" spans="2:28" ht="15.75" customHeight="1" x14ac:dyDescent="0.3"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</row>
    <row r="439" spans="2:28" ht="15.75" customHeight="1" x14ac:dyDescent="0.3"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</row>
    <row r="440" spans="2:28" ht="15.75" customHeight="1" x14ac:dyDescent="0.3"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</row>
    <row r="441" spans="2:28" ht="15.75" customHeight="1" x14ac:dyDescent="0.3"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</row>
    <row r="442" spans="2:28" ht="15.75" customHeight="1" x14ac:dyDescent="0.3"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</row>
    <row r="443" spans="2:28" ht="15.75" customHeight="1" x14ac:dyDescent="0.3"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</row>
    <row r="444" spans="2:28" ht="15.75" customHeight="1" x14ac:dyDescent="0.3"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</row>
    <row r="445" spans="2:28" ht="15.75" customHeight="1" x14ac:dyDescent="0.3"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</row>
    <row r="446" spans="2:28" ht="15.75" customHeight="1" x14ac:dyDescent="0.3"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</row>
    <row r="447" spans="2:28" ht="15.75" customHeight="1" x14ac:dyDescent="0.3"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</row>
    <row r="448" spans="2:28" ht="15.75" customHeight="1" x14ac:dyDescent="0.3"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</row>
    <row r="449" spans="2:28" ht="15.75" customHeight="1" x14ac:dyDescent="0.3"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</row>
    <row r="450" spans="2:28" ht="15.75" customHeight="1" x14ac:dyDescent="0.3"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</row>
    <row r="451" spans="2:28" ht="15.75" customHeight="1" x14ac:dyDescent="0.3"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</row>
    <row r="452" spans="2:28" ht="15.75" customHeight="1" x14ac:dyDescent="0.3"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</row>
    <row r="453" spans="2:28" ht="15.75" customHeight="1" x14ac:dyDescent="0.3"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</row>
    <row r="454" spans="2:28" ht="15.75" customHeight="1" x14ac:dyDescent="0.3"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</row>
    <row r="455" spans="2:28" ht="15.75" customHeight="1" x14ac:dyDescent="0.3"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</row>
    <row r="456" spans="2:28" ht="15.75" customHeight="1" x14ac:dyDescent="0.3"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</row>
    <row r="457" spans="2:28" ht="15.75" customHeight="1" x14ac:dyDescent="0.3"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</row>
    <row r="458" spans="2:28" ht="15.75" customHeight="1" x14ac:dyDescent="0.3"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</row>
    <row r="459" spans="2:28" ht="15.75" customHeight="1" x14ac:dyDescent="0.3"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</row>
    <row r="460" spans="2:28" ht="15.75" customHeight="1" x14ac:dyDescent="0.3"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</row>
    <row r="461" spans="2:28" ht="15.75" customHeight="1" x14ac:dyDescent="0.3"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</row>
    <row r="462" spans="2:28" ht="15.75" customHeight="1" x14ac:dyDescent="0.3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</row>
    <row r="463" spans="2:28" ht="15.75" customHeight="1" x14ac:dyDescent="0.3"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</row>
    <row r="464" spans="2:28" ht="15.75" customHeight="1" x14ac:dyDescent="0.3"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</row>
    <row r="465" spans="2:28" ht="15.75" customHeight="1" x14ac:dyDescent="0.3"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</row>
    <row r="466" spans="2:28" ht="15.75" customHeight="1" x14ac:dyDescent="0.3"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</row>
    <row r="467" spans="2:28" ht="15.75" customHeight="1" x14ac:dyDescent="0.3"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</row>
    <row r="468" spans="2:28" ht="15.75" customHeight="1" x14ac:dyDescent="0.3"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</row>
    <row r="469" spans="2:28" ht="15.75" customHeight="1" x14ac:dyDescent="0.3"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</row>
    <row r="470" spans="2:28" ht="15.75" customHeight="1" x14ac:dyDescent="0.3"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</row>
    <row r="471" spans="2:28" ht="15.75" customHeight="1" x14ac:dyDescent="0.3"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</row>
    <row r="472" spans="2:28" ht="15.75" customHeight="1" x14ac:dyDescent="0.3"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</row>
    <row r="473" spans="2:28" ht="15.75" customHeight="1" x14ac:dyDescent="0.3"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</row>
    <row r="474" spans="2:28" ht="15.75" customHeight="1" x14ac:dyDescent="0.3"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</row>
    <row r="475" spans="2:28" ht="15.75" customHeight="1" x14ac:dyDescent="0.3"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</row>
    <row r="476" spans="2:28" ht="15.75" customHeight="1" x14ac:dyDescent="0.3"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</row>
    <row r="477" spans="2:28" ht="15.75" customHeight="1" x14ac:dyDescent="0.3"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</row>
    <row r="478" spans="2:28" ht="15.75" customHeight="1" x14ac:dyDescent="0.3"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</row>
    <row r="479" spans="2:28" ht="15.75" customHeight="1" x14ac:dyDescent="0.3"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</row>
    <row r="480" spans="2:28" ht="15.75" customHeight="1" x14ac:dyDescent="0.3"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</row>
    <row r="481" spans="2:28" ht="15.75" customHeight="1" x14ac:dyDescent="0.3"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</row>
    <row r="482" spans="2:28" ht="15.75" customHeight="1" x14ac:dyDescent="0.3"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</row>
    <row r="483" spans="2:28" ht="15.75" customHeight="1" x14ac:dyDescent="0.3"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</row>
    <row r="484" spans="2:28" ht="15.75" customHeight="1" x14ac:dyDescent="0.3"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</row>
    <row r="485" spans="2:28" ht="15.75" customHeight="1" x14ac:dyDescent="0.3"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</row>
    <row r="486" spans="2:28" ht="15.75" customHeight="1" x14ac:dyDescent="0.3"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</row>
    <row r="487" spans="2:28" ht="15.75" customHeight="1" x14ac:dyDescent="0.3"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</row>
    <row r="488" spans="2:28" ht="15.75" customHeight="1" x14ac:dyDescent="0.3"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</row>
    <row r="489" spans="2:28" ht="15.75" customHeight="1" x14ac:dyDescent="0.3"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</row>
    <row r="490" spans="2:28" ht="15.75" customHeight="1" x14ac:dyDescent="0.3"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</row>
    <row r="491" spans="2:28" ht="15.75" customHeight="1" x14ac:dyDescent="0.3"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</row>
    <row r="492" spans="2:28" ht="15.75" customHeight="1" x14ac:dyDescent="0.3"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</row>
    <row r="493" spans="2:28" ht="15.75" customHeight="1" x14ac:dyDescent="0.3"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</row>
    <row r="494" spans="2:28" ht="15.75" customHeight="1" x14ac:dyDescent="0.3"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</row>
    <row r="495" spans="2:28" ht="15.75" customHeight="1" x14ac:dyDescent="0.3"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</row>
    <row r="496" spans="2:28" ht="15.75" customHeight="1" x14ac:dyDescent="0.3"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</row>
    <row r="497" spans="2:28" ht="15.75" customHeight="1" x14ac:dyDescent="0.3"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</row>
    <row r="498" spans="2:28" ht="15.75" customHeight="1" x14ac:dyDescent="0.3"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</row>
    <row r="499" spans="2:28" ht="15.75" customHeight="1" x14ac:dyDescent="0.3"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</row>
    <row r="500" spans="2:28" ht="15.75" customHeight="1" x14ac:dyDescent="0.3"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</row>
    <row r="501" spans="2:28" ht="15.75" customHeight="1" x14ac:dyDescent="0.3"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</row>
    <row r="502" spans="2:28" ht="15.75" customHeight="1" x14ac:dyDescent="0.3"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</row>
    <row r="503" spans="2:28" ht="15.75" customHeight="1" x14ac:dyDescent="0.3"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</row>
    <row r="504" spans="2:28" ht="15.75" customHeight="1" x14ac:dyDescent="0.3"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</row>
    <row r="505" spans="2:28" ht="15.75" customHeight="1" x14ac:dyDescent="0.3"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</row>
    <row r="506" spans="2:28" ht="15.75" customHeight="1" x14ac:dyDescent="0.3"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</row>
    <row r="507" spans="2:28" ht="15.75" customHeight="1" x14ac:dyDescent="0.3"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</row>
    <row r="508" spans="2:28" ht="15.75" customHeight="1" x14ac:dyDescent="0.3"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</row>
    <row r="509" spans="2:28" ht="15.75" customHeight="1" x14ac:dyDescent="0.3"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</row>
    <row r="510" spans="2:28" ht="15.75" customHeight="1" x14ac:dyDescent="0.3"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</row>
    <row r="511" spans="2:28" ht="15.75" customHeight="1" x14ac:dyDescent="0.3"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</row>
    <row r="512" spans="2:28" ht="15.75" customHeight="1" x14ac:dyDescent="0.3"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</row>
    <row r="513" spans="2:28" ht="15.75" customHeight="1" x14ac:dyDescent="0.3"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</row>
    <row r="514" spans="2:28" ht="15.75" customHeight="1" x14ac:dyDescent="0.3"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</row>
    <row r="515" spans="2:28" ht="15.75" customHeight="1" x14ac:dyDescent="0.3"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</row>
    <row r="516" spans="2:28" ht="15.75" customHeight="1" x14ac:dyDescent="0.3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</row>
    <row r="517" spans="2:28" ht="15.75" customHeight="1" x14ac:dyDescent="0.3"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</row>
    <row r="518" spans="2:28" ht="15.75" customHeight="1" x14ac:dyDescent="0.3"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</row>
    <row r="519" spans="2:28" ht="15.75" customHeight="1" x14ac:dyDescent="0.3"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</row>
    <row r="520" spans="2:28" ht="15.75" customHeight="1" x14ac:dyDescent="0.3"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</row>
    <row r="521" spans="2:28" ht="15.75" customHeight="1" x14ac:dyDescent="0.3"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</row>
    <row r="522" spans="2:28" ht="15.75" customHeight="1" x14ac:dyDescent="0.3"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</row>
    <row r="523" spans="2:28" ht="15.75" customHeight="1" x14ac:dyDescent="0.3"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</row>
    <row r="524" spans="2:28" ht="15.75" customHeight="1" x14ac:dyDescent="0.3"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</row>
    <row r="525" spans="2:28" ht="15.75" customHeight="1" x14ac:dyDescent="0.3"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</row>
    <row r="526" spans="2:28" ht="15.75" customHeight="1" x14ac:dyDescent="0.3"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</row>
    <row r="527" spans="2:28" ht="15.75" customHeight="1" x14ac:dyDescent="0.3"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</row>
    <row r="528" spans="2:28" ht="15.75" customHeight="1" x14ac:dyDescent="0.3"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</row>
    <row r="529" spans="2:28" ht="15.75" customHeight="1" x14ac:dyDescent="0.3"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</row>
    <row r="530" spans="2:28" ht="15.75" customHeight="1" x14ac:dyDescent="0.3"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</row>
    <row r="531" spans="2:28" ht="15.75" customHeight="1" x14ac:dyDescent="0.3"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</row>
    <row r="532" spans="2:28" ht="15.75" customHeight="1" x14ac:dyDescent="0.3"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</row>
    <row r="533" spans="2:28" ht="15.75" customHeight="1" x14ac:dyDescent="0.3"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</row>
    <row r="534" spans="2:28" ht="15.75" customHeight="1" x14ac:dyDescent="0.3"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</row>
    <row r="535" spans="2:28" ht="15.75" customHeight="1" x14ac:dyDescent="0.3"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</row>
    <row r="536" spans="2:28" ht="15.75" customHeight="1" x14ac:dyDescent="0.3"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</row>
    <row r="537" spans="2:28" ht="15.75" customHeight="1" x14ac:dyDescent="0.3"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</row>
    <row r="538" spans="2:28" ht="15.75" customHeight="1" x14ac:dyDescent="0.3"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</row>
    <row r="539" spans="2:28" ht="15.75" customHeight="1" x14ac:dyDescent="0.3"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</row>
    <row r="540" spans="2:28" ht="15.75" customHeight="1" x14ac:dyDescent="0.3"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</row>
    <row r="541" spans="2:28" ht="15.75" customHeight="1" x14ac:dyDescent="0.3"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</row>
    <row r="542" spans="2:28" ht="15.75" customHeight="1" x14ac:dyDescent="0.3"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</row>
    <row r="543" spans="2:28" ht="15.75" customHeight="1" x14ac:dyDescent="0.3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</row>
    <row r="544" spans="2:28" ht="15.75" customHeight="1" x14ac:dyDescent="0.3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</row>
    <row r="545" spans="2:28" ht="15.75" customHeight="1" x14ac:dyDescent="0.3"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</row>
    <row r="546" spans="2:28" ht="15.75" customHeight="1" x14ac:dyDescent="0.3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</row>
    <row r="547" spans="2:28" ht="15.75" customHeight="1" x14ac:dyDescent="0.3"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</row>
    <row r="548" spans="2:28" ht="15.75" customHeight="1" x14ac:dyDescent="0.3"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</row>
    <row r="549" spans="2:28" ht="15.75" customHeight="1" x14ac:dyDescent="0.3"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</row>
    <row r="550" spans="2:28" ht="15.75" customHeight="1" x14ac:dyDescent="0.3"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</row>
    <row r="551" spans="2:28" ht="15.75" customHeight="1" x14ac:dyDescent="0.3"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</row>
    <row r="552" spans="2:28" ht="15.75" customHeight="1" x14ac:dyDescent="0.3"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</row>
    <row r="553" spans="2:28" ht="15.75" customHeight="1" x14ac:dyDescent="0.3"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</row>
    <row r="554" spans="2:28" ht="15.75" customHeight="1" x14ac:dyDescent="0.3"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</row>
    <row r="555" spans="2:28" ht="15.75" customHeight="1" x14ac:dyDescent="0.3"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</row>
    <row r="556" spans="2:28" ht="15.75" customHeight="1" x14ac:dyDescent="0.3"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</row>
    <row r="557" spans="2:28" ht="15.75" customHeight="1" x14ac:dyDescent="0.3"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</row>
    <row r="558" spans="2:28" ht="15.75" customHeight="1" x14ac:dyDescent="0.3"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</row>
    <row r="559" spans="2:28" ht="15.75" customHeight="1" x14ac:dyDescent="0.3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</row>
    <row r="560" spans="2:28" ht="15.75" customHeight="1" x14ac:dyDescent="0.3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</row>
    <row r="561" spans="2:28" ht="15.75" customHeight="1" x14ac:dyDescent="0.3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</row>
    <row r="562" spans="2:28" ht="15.75" customHeight="1" x14ac:dyDescent="0.3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</row>
    <row r="563" spans="2:28" ht="15.75" customHeight="1" x14ac:dyDescent="0.3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</row>
    <row r="564" spans="2:28" ht="15.75" customHeight="1" x14ac:dyDescent="0.3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</row>
    <row r="565" spans="2:28" ht="15.75" customHeight="1" x14ac:dyDescent="0.3"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</row>
    <row r="566" spans="2:28" ht="15.75" customHeight="1" x14ac:dyDescent="0.3"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</row>
    <row r="567" spans="2:28" ht="15.75" customHeight="1" x14ac:dyDescent="0.3"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</row>
    <row r="568" spans="2:28" ht="15.75" customHeight="1" x14ac:dyDescent="0.3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</row>
    <row r="569" spans="2:28" ht="15.75" customHeight="1" x14ac:dyDescent="0.3"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</row>
    <row r="570" spans="2:28" ht="15.75" customHeight="1" x14ac:dyDescent="0.3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</row>
    <row r="571" spans="2:28" ht="15.75" customHeight="1" x14ac:dyDescent="0.3"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</row>
    <row r="572" spans="2:28" ht="15.75" customHeight="1" x14ac:dyDescent="0.3"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</row>
    <row r="573" spans="2:28" ht="15.75" customHeight="1" x14ac:dyDescent="0.3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</row>
    <row r="574" spans="2:28" ht="15.75" customHeight="1" x14ac:dyDescent="0.3"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</row>
    <row r="575" spans="2:28" ht="15.75" customHeight="1" x14ac:dyDescent="0.3"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</row>
    <row r="576" spans="2:28" ht="15.75" customHeight="1" x14ac:dyDescent="0.3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</row>
    <row r="577" spans="2:28" ht="15.75" customHeight="1" x14ac:dyDescent="0.3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</row>
    <row r="578" spans="2:28" ht="15.75" customHeight="1" x14ac:dyDescent="0.3"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</row>
    <row r="579" spans="2:28" ht="15.75" customHeight="1" x14ac:dyDescent="0.3"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</row>
    <row r="580" spans="2:28" ht="15.75" customHeight="1" x14ac:dyDescent="0.3"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</row>
    <row r="581" spans="2:28" ht="15.75" customHeight="1" x14ac:dyDescent="0.3"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</row>
    <row r="582" spans="2:28" ht="15.75" customHeight="1" x14ac:dyDescent="0.3"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</row>
    <row r="583" spans="2:28" ht="15.75" customHeight="1" x14ac:dyDescent="0.3"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</row>
    <row r="584" spans="2:28" ht="15.75" customHeight="1" x14ac:dyDescent="0.3"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</row>
    <row r="585" spans="2:28" ht="15.75" customHeight="1" x14ac:dyDescent="0.3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</row>
    <row r="586" spans="2:28" ht="15.75" customHeight="1" x14ac:dyDescent="0.3"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</row>
    <row r="587" spans="2:28" ht="15.75" customHeight="1" x14ac:dyDescent="0.3"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</row>
    <row r="588" spans="2:28" ht="15.75" customHeight="1" x14ac:dyDescent="0.3"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</row>
    <row r="589" spans="2:28" ht="15.75" customHeight="1" x14ac:dyDescent="0.3"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</row>
    <row r="590" spans="2:28" ht="15.75" customHeight="1" x14ac:dyDescent="0.3"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</row>
    <row r="591" spans="2:28" ht="15.75" customHeight="1" x14ac:dyDescent="0.3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</row>
    <row r="592" spans="2:28" ht="15.75" customHeight="1" x14ac:dyDescent="0.3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</row>
    <row r="593" spans="2:28" ht="15.75" customHeight="1" x14ac:dyDescent="0.3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</row>
    <row r="594" spans="2:28" ht="15.75" customHeight="1" x14ac:dyDescent="0.3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</row>
    <row r="595" spans="2:28" ht="15.75" customHeight="1" x14ac:dyDescent="0.3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</row>
    <row r="596" spans="2:28" ht="15.75" customHeight="1" x14ac:dyDescent="0.3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</row>
    <row r="597" spans="2:28" ht="15.75" customHeight="1" x14ac:dyDescent="0.3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</row>
    <row r="598" spans="2:28" ht="15.75" customHeight="1" x14ac:dyDescent="0.3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</row>
    <row r="599" spans="2:28" ht="15.75" customHeight="1" x14ac:dyDescent="0.3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</row>
    <row r="600" spans="2:28" ht="15.75" customHeight="1" x14ac:dyDescent="0.3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</row>
    <row r="601" spans="2:28" ht="15.75" customHeight="1" x14ac:dyDescent="0.3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</row>
    <row r="602" spans="2:28" ht="15.75" customHeight="1" x14ac:dyDescent="0.3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</row>
    <row r="603" spans="2:28" ht="15.75" customHeight="1" x14ac:dyDescent="0.3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</row>
    <row r="604" spans="2:28" ht="15.75" customHeight="1" x14ac:dyDescent="0.3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</row>
    <row r="605" spans="2:28" ht="15.75" customHeight="1" x14ac:dyDescent="0.3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</row>
    <row r="606" spans="2:28" ht="15.75" customHeight="1" x14ac:dyDescent="0.3"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</row>
    <row r="607" spans="2:28" ht="15.75" customHeight="1" x14ac:dyDescent="0.3"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</row>
    <row r="608" spans="2:28" ht="15.75" customHeight="1" x14ac:dyDescent="0.3"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</row>
    <row r="609" spans="2:28" ht="15.75" customHeight="1" x14ac:dyDescent="0.3"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</row>
    <row r="610" spans="2:28" ht="15.75" customHeight="1" x14ac:dyDescent="0.3"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</row>
    <row r="611" spans="2:28" ht="15.75" customHeight="1" x14ac:dyDescent="0.3"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</row>
    <row r="612" spans="2:28" ht="15.75" customHeight="1" x14ac:dyDescent="0.3"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</row>
    <row r="613" spans="2:28" ht="15.75" customHeight="1" x14ac:dyDescent="0.3"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</row>
    <row r="614" spans="2:28" ht="15.75" customHeight="1" x14ac:dyDescent="0.3"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</row>
    <row r="615" spans="2:28" ht="15.75" customHeight="1" x14ac:dyDescent="0.3"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</row>
    <row r="616" spans="2:28" ht="15.75" customHeight="1" x14ac:dyDescent="0.3"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</row>
    <row r="617" spans="2:28" ht="15.75" customHeight="1" x14ac:dyDescent="0.3"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</row>
    <row r="618" spans="2:28" ht="15.75" customHeight="1" x14ac:dyDescent="0.3"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</row>
    <row r="619" spans="2:28" ht="15.75" customHeight="1" x14ac:dyDescent="0.3"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</row>
    <row r="620" spans="2:28" ht="15.75" customHeight="1" x14ac:dyDescent="0.3"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</row>
    <row r="621" spans="2:28" ht="15.75" customHeight="1" x14ac:dyDescent="0.3"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</row>
    <row r="622" spans="2:28" ht="15.75" customHeight="1" x14ac:dyDescent="0.3"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</row>
    <row r="623" spans="2:28" ht="15.75" customHeight="1" x14ac:dyDescent="0.3"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</row>
    <row r="624" spans="2:28" ht="15.75" customHeight="1" x14ac:dyDescent="0.3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</row>
    <row r="625" spans="2:28" ht="15.75" customHeight="1" x14ac:dyDescent="0.3"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</row>
    <row r="626" spans="2:28" ht="15.75" customHeight="1" x14ac:dyDescent="0.3"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</row>
    <row r="627" spans="2:28" ht="15.75" customHeight="1" x14ac:dyDescent="0.3"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</row>
    <row r="628" spans="2:28" ht="15.75" customHeight="1" x14ac:dyDescent="0.3"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</row>
    <row r="629" spans="2:28" ht="15.75" customHeight="1" x14ac:dyDescent="0.3"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</row>
    <row r="630" spans="2:28" ht="15.75" customHeight="1" x14ac:dyDescent="0.3"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</row>
    <row r="631" spans="2:28" ht="15.75" customHeight="1" x14ac:dyDescent="0.3"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</row>
    <row r="632" spans="2:28" ht="15.75" customHeight="1" x14ac:dyDescent="0.3"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</row>
    <row r="633" spans="2:28" ht="15.75" customHeight="1" x14ac:dyDescent="0.3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</row>
    <row r="634" spans="2:28" ht="15.75" customHeight="1" x14ac:dyDescent="0.3"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</row>
    <row r="635" spans="2:28" ht="15.75" customHeight="1" x14ac:dyDescent="0.3"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</row>
    <row r="636" spans="2:28" ht="15.75" customHeight="1" x14ac:dyDescent="0.3"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</row>
    <row r="637" spans="2:28" ht="15.75" customHeight="1" x14ac:dyDescent="0.3"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</row>
    <row r="638" spans="2:28" ht="15.75" customHeight="1" x14ac:dyDescent="0.3"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</row>
    <row r="639" spans="2:28" ht="15.75" customHeight="1" x14ac:dyDescent="0.3"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</row>
    <row r="640" spans="2:28" ht="15.75" customHeight="1" x14ac:dyDescent="0.3"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</row>
    <row r="641" spans="2:28" ht="15.75" customHeight="1" x14ac:dyDescent="0.3"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</row>
    <row r="642" spans="2:28" ht="15.75" customHeight="1" x14ac:dyDescent="0.3"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</row>
    <row r="643" spans="2:28" ht="15.75" customHeight="1" x14ac:dyDescent="0.3"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</row>
    <row r="644" spans="2:28" ht="15.75" customHeight="1" x14ac:dyDescent="0.3"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</row>
    <row r="645" spans="2:28" ht="15.75" customHeight="1" x14ac:dyDescent="0.3"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</row>
    <row r="646" spans="2:28" ht="15.75" customHeight="1" x14ac:dyDescent="0.3"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</row>
    <row r="647" spans="2:28" ht="15.75" customHeight="1" x14ac:dyDescent="0.3"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</row>
    <row r="648" spans="2:28" ht="15.75" customHeight="1" x14ac:dyDescent="0.3"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</row>
    <row r="649" spans="2:28" ht="15.75" customHeight="1" x14ac:dyDescent="0.3"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</row>
    <row r="650" spans="2:28" ht="15.75" customHeight="1" x14ac:dyDescent="0.3"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</row>
    <row r="651" spans="2:28" ht="15.75" customHeight="1" x14ac:dyDescent="0.3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</row>
    <row r="652" spans="2:28" ht="15.75" customHeight="1" x14ac:dyDescent="0.3"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</row>
    <row r="653" spans="2:28" ht="15.75" customHeight="1" x14ac:dyDescent="0.3"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</row>
    <row r="654" spans="2:28" ht="15.75" customHeight="1" x14ac:dyDescent="0.3"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</row>
    <row r="655" spans="2:28" ht="15.75" customHeight="1" x14ac:dyDescent="0.3"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</row>
    <row r="656" spans="2:28" ht="15.75" customHeight="1" x14ac:dyDescent="0.3"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</row>
    <row r="657" spans="2:28" ht="15.75" customHeight="1" x14ac:dyDescent="0.3"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</row>
    <row r="658" spans="2:28" ht="15.75" customHeight="1" x14ac:dyDescent="0.3"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</row>
    <row r="659" spans="2:28" ht="15.75" customHeight="1" x14ac:dyDescent="0.3"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</row>
    <row r="660" spans="2:28" ht="15.75" customHeight="1" x14ac:dyDescent="0.3"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</row>
    <row r="661" spans="2:28" ht="15.75" customHeight="1" x14ac:dyDescent="0.3"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</row>
    <row r="662" spans="2:28" ht="15.75" customHeight="1" x14ac:dyDescent="0.3"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</row>
    <row r="663" spans="2:28" ht="15.75" customHeight="1" x14ac:dyDescent="0.3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</row>
    <row r="664" spans="2:28" ht="15.75" customHeight="1" x14ac:dyDescent="0.3"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</row>
    <row r="665" spans="2:28" ht="15.75" customHeight="1" x14ac:dyDescent="0.3"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</row>
    <row r="666" spans="2:28" ht="15.75" customHeight="1" x14ac:dyDescent="0.3"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</row>
    <row r="667" spans="2:28" ht="15.75" customHeight="1" x14ac:dyDescent="0.3"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</row>
    <row r="668" spans="2:28" ht="15.75" customHeight="1" x14ac:dyDescent="0.3"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</row>
    <row r="669" spans="2:28" ht="15.75" customHeight="1" x14ac:dyDescent="0.3"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</row>
    <row r="670" spans="2:28" ht="15.75" customHeight="1" x14ac:dyDescent="0.3"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</row>
    <row r="671" spans="2:28" ht="15.75" customHeight="1" x14ac:dyDescent="0.3"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</row>
    <row r="672" spans="2:28" ht="15.75" customHeight="1" x14ac:dyDescent="0.3"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</row>
    <row r="673" spans="2:28" ht="15.75" customHeight="1" x14ac:dyDescent="0.3"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</row>
    <row r="674" spans="2:28" ht="15.75" customHeight="1" x14ac:dyDescent="0.3"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</row>
    <row r="675" spans="2:28" ht="15.75" customHeight="1" x14ac:dyDescent="0.3"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</row>
    <row r="676" spans="2:28" ht="15.75" customHeight="1" x14ac:dyDescent="0.3"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</row>
    <row r="677" spans="2:28" ht="15.75" customHeight="1" x14ac:dyDescent="0.3"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</row>
    <row r="678" spans="2:28" ht="15.75" customHeight="1" x14ac:dyDescent="0.3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</row>
    <row r="679" spans="2:28" ht="15.75" customHeight="1" x14ac:dyDescent="0.3"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</row>
    <row r="680" spans="2:28" ht="15.75" customHeight="1" x14ac:dyDescent="0.3"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</row>
    <row r="681" spans="2:28" ht="15.75" customHeight="1" x14ac:dyDescent="0.3"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</row>
    <row r="682" spans="2:28" ht="15.75" customHeight="1" x14ac:dyDescent="0.3"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</row>
    <row r="683" spans="2:28" ht="15.75" customHeight="1" x14ac:dyDescent="0.3"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</row>
    <row r="684" spans="2:28" ht="15.75" customHeight="1" x14ac:dyDescent="0.3"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</row>
    <row r="685" spans="2:28" ht="15.75" customHeight="1" x14ac:dyDescent="0.3"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</row>
    <row r="686" spans="2:28" ht="15.75" customHeight="1" x14ac:dyDescent="0.3"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</row>
    <row r="687" spans="2:28" ht="15.75" customHeight="1" x14ac:dyDescent="0.3"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</row>
    <row r="688" spans="2:28" ht="15.75" customHeight="1" x14ac:dyDescent="0.3"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</row>
    <row r="689" spans="2:28" ht="15.75" customHeight="1" x14ac:dyDescent="0.3"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</row>
    <row r="690" spans="2:28" ht="15.75" customHeight="1" x14ac:dyDescent="0.3"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</row>
    <row r="691" spans="2:28" ht="15.75" customHeight="1" x14ac:dyDescent="0.3"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</row>
    <row r="692" spans="2:28" ht="15.75" customHeight="1" x14ac:dyDescent="0.3"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</row>
    <row r="693" spans="2:28" ht="15.75" customHeight="1" x14ac:dyDescent="0.3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</row>
    <row r="694" spans="2:28" ht="15.75" customHeight="1" x14ac:dyDescent="0.3"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</row>
    <row r="695" spans="2:28" ht="15.75" customHeight="1" x14ac:dyDescent="0.3"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</row>
    <row r="696" spans="2:28" ht="15.75" customHeight="1" x14ac:dyDescent="0.3"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</row>
    <row r="697" spans="2:28" ht="15.75" customHeight="1" x14ac:dyDescent="0.3"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</row>
    <row r="698" spans="2:28" ht="15.75" customHeight="1" x14ac:dyDescent="0.3"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</row>
    <row r="699" spans="2:28" ht="15.75" customHeight="1" x14ac:dyDescent="0.3"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</row>
    <row r="700" spans="2:28" ht="15.75" customHeight="1" x14ac:dyDescent="0.3"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</row>
    <row r="701" spans="2:28" ht="15.75" customHeight="1" x14ac:dyDescent="0.3"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</row>
    <row r="702" spans="2:28" ht="15.75" customHeight="1" x14ac:dyDescent="0.3"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</row>
    <row r="703" spans="2:28" ht="15.75" customHeight="1" x14ac:dyDescent="0.3"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</row>
    <row r="704" spans="2:28" ht="15.75" customHeight="1" x14ac:dyDescent="0.3"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</row>
    <row r="705" spans="2:28" ht="15.75" customHeight="1" x14ac:dyDescent="0.3"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</row>
    <row r="706" spans="2:28" ht="15.75" customHeight="1" x14ac:dyDescent="0.3"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</row>
    <row r="707" spans="2:28" ht="15.75" customHeight="1" x14ac:dyDescent="0.3"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</row>
    <row r="708" spans="2:28" ht="15.75" customHeight="1" x14ac:dyDescent="0.3"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</row>
    <row r="709" spans="2:28" ht="15.75" customHeight="1" x14ac:dyDescent="0.3"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</row>
    <row r="710" spans="2:28" ht="15.75" customHeight="1" x14ac:dyDescent="0.3"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</row>
    <row r="711" spans="2:28" ht="15.75" customHeight="1" x14ac:dyDescent="0.3"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</row>
    <row r="712" spans="2:28" ht="15.75" customHeight="1" x14ac:dyDescent="0.3"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</row>
    <row r="713" spans="2:28" ht="15.75" customHeight="1" x14ac:dyDescent="0.3"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</row>
    <row r="714" spans="2:28" ht="15.75" customHeight="1" x14ac:dyDescent="0.3"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</row>
    <row r="715" spans="2:28" ht="15.75" customHeight="1" x14ac:dyDescent="0.3"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</row>
    <row r="716" spans="2:28" ht="15.75" customHeight="1" x14ac:dyDescent="0.3"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</row>
    <row r="717" spans="2:28" ht="15.75" customHeight="1" x14ac:dyDescent="0.3"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</row>
    <row r="718" spans="2:28" ht="15.75" customHeight="1" x14ac:dyDescent="0.3"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</row>
    <row r="719" spans="2:28" ht="15.75" customHeight="1" x14ac:dyDescent="0.3"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</row>
    <row r="720" spans="2:28" ht="15.75" customHeight="1" x14ac:dyDescent="0.3"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</row>
    <row r="721" spans="2:28" ht="15.75" customHeight="1" x14ac:dyDescent="0.3"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</row>
    <row r="722" spans="2:28" ht="15.75" customHeight="1" x14ac:dyDescent="0.3"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</row>
    <row r="723" spans="2:28" ht="15.75" customHeight="1" x14ac:dyDescent="0.3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</row>
    <row r="724" spans="2:28" ht="15.75" customHeight="1" x14ac:dyDescent="0.3"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</row>
    <row r="725" spans="2:28" ht="15.75" customHeight="1" x14ac:dyDescent="0.3"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</row>
    <row r="726" spans="2:28" ht="15.75" customHeight="1" x14ac:dyDescent="0.3"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</row>
    <row r="727" spans="2:28" ht="15.75" customHeight="1" x14ac:dyDescent="0.3"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</row>
    <row r="728" spans="2:28" ht="15.75" customHeight="1" x14ac:dyDescent="0.3"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</row>
    <row r="729" spans="2:28" ht="15.75" customHeight="1" x14ac:dyDescent="0.3"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</row>
    <row r="730" spans="2:28" ht="15.75" customHeight="1" x14ac:dyDescent="0.3"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</row>
    <row r="731" spans="2:28" ht="15.75" customHeight="1" x14ac:dyDescent="0.3"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</row>
    <row r="732" spans="2:28" ht="15.75" customHeight="1" x14ac:dyDescent="0.3"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</row>
    <row r="733" spans="2:28" ht="15.75" customHeight="1" x14ac:dyDescent="0.3"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</row>
    <row r="734" spans="2:28" ht="15.75" customHeight="1" x14ac:dyDescent="0.3"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</row>
    <row r="735" spans="2:28" ht="15.75" customHeight="1" x14ac:dyDescent="0.3"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</row>
    <row r="736" spans="2:28" ht="15.75" customHeight="1" x14ac:dyDescent="0.3"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</row>
    <row r="737" spans="2:28" ht="15.75" customHeight="1" x14ac:dyDescent="0.3"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</row>
    <row r="738" spans="2:28" ht="15.75" customHeight="1" x14ac:dyDescent="0.3"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</row>
    <row r="739" spans="2:28" ht="15.75" customHeight="1" x14ac:dyDescent="0.3"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</row>
    <row r="740" spans="2:28" ht="15.75" customHeight="1" x14ac:dyDescent="0.3"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</row>
    <row r="741" spans="2:28" ht="15.75" customHeight="1" x14ac:dyDescent="0.3"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</row>
    <row r="742" spans="2:28" ht="15.75" customHeight="1" x14ac:dyDescent="0.3"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</row>
    <row r="743" spans="2:28" ht="15.75" customHeight="1" x14ac:dyDescent="0.3"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</row>
    <row r="744" spans="2:28" ht="15.75" customHeight="1" x14ac:dyDescent="0.3"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</row>
    <row r="745" spans="2:28" ht="15.75" customHeight="1" x14ac:dyDescent="0.3"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</row>
    <row r="746" spans="2:28" ht="15.75" customHeight="1" x14ac:dyDescent="0.3"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</row>
    <row r="747" spans="2:28" ht="15.75" customHeight="1" x14ac:dyDescent="0.3"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</row>
    <row r="748" spans="2:28" ht="15.75" customHeight="1" x14ac:dyDescent="0.3"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</row>
    <row r="749" spans="2:28" ht="15.75" customHeight="1" x14ac:dyDescent="0.3"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</row>
    <row r="750" spans="2:28" ht="15.75" customHeight="1" x14ac:dyDescent="0.3"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</row>
    <row r="751" spans="2:28" ht="15.75" customHeight="1" x14ac:dyDescent="0.3"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</row>
    <row r="752" spans="2:28" ht="15.75" customHeight="1" x14ac:dyDescent="0.3"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</row>
    <row r="753" spans="2:28" ht="15.75" customHeight="1" x14ac:dyDescent="0.3"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</row>
    <row r="754" spans="2:28" ht="15.75" customHeight="1" x14ac:dyDescent="0.3"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</row>
    <row r="755" spans="2:28" ht="15.75" customHeight="1" x14ac:dyDescent="0.3"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</row>
    <row r="756" spans="2:28" ht="15.75" customHeight="1" x14ac:dyDescent="0.3"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</row>
    <row r="757" spans="2:28" ht="15.75" customHeight="1" x14ac:dyDescent="0.3"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</row>
    <row r="758" spans="2:28" ht="15.75" customHeight="1" x14ac:dyDescent="0.3"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</row>
    <row r="759" spans="2:28" ht="15.75" customHeight="1" x14ac:dyDescent="0.3"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</row>
    <row r="760" spans="2:28" ht="15.75" customHeight="1" x14ac:dyDescent="0.3"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</row>
    <row r="761" spans="2:28" ht="15.75" customHeight="1" x14ac:dyDescent="0.3"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</row>
    <row r="762" spans="2:28" ht="15.75" customHeight="1" x14ac:dyDescent="0.3"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</row>
    <row r="763" spans="2:28" ht="15.75" customHeight="1" x14ac:dyDescent="0.3"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</row>
    <row r="764" spans="2:28" ht="15.75" customHeight="1" x14ac:dyDescent="0.3"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</row>
    <row r="765" spans="2:28" ht="15.75" customHeight="1" x14ac:dyDescent="0.3"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</row>
    <row r="766" spans="2:28" ht="15.75" customHeight="1" x14ac:dyDescent="0.3"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</row>
    <row r="767" spans="2:28" ht="15.75" customHeight="1" x14ac:dyDescent="0.3"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</row>
    <row r="768" spans="2:28" ht="15.75" customHeight="1" x14ac:dyDescent="0.3"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</row>
    <row r="769" spans="2:28" ht="15.75" customHeight="1" x14ac:dyDescent="0.3"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</row>
    <row r="770" spans="2:28" ht="15.75" customHeight="1" x14ac:dyDescent="0.3"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</row>
    <row r="771" spans="2:28" ht="15.75" customHeight="1" x14ac:dyDescent="0.3"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</row>
    <row r="772" spans="2:28" ht="15.75" customHeight="1" x14ac:dyDescent="0.3"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</row>
    <row r="773" spans="2:28" ht="15.75" customHeight="1" x14ac:dyDescent="0.3"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</row>
    <row r="774" spans="2:28" ht="15.75" customHeight="1" x14ac:dyDescent="0.3"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</row>
    <row r="775" spans="2:28" ht="15.75" customHeight="1" x14ac:dyDescent="0.3"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</row>
    <row r="776" spans="2:28" ht="15.75" customHeight="1" x14ac:dyDescent="0.3"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</row>
    <row r="777" spans="2:28" ht="15.75" customHeight="1" x14ac:dyDescent="0.3"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</row>
    <row r="778" spans="2:28" ht="15.75" customHeight="1" x14ac:dyDescent="0.3"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</row>
    <row r="779" spans="2:28" ht="15.75" customHeight="1" x14ac:dyDescent="0.3"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</row>
    <row r="780" spans="2:28" ht="15.75" customHeight="1" x14ac:dyDescent="0.3"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</row>
    <row r="781" spans="2:28" ht="15.75" customHeight="1" x14ac:dyDescent="0.3"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</row>
    <row r="782" spans="2:28" ht="15.75" customHeight="1" x14ac:dyDescent="0.3"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</row>
    <row r="783" spans="2:28" ht="15.75" customHeight="1" x14ac:dyDescent="0.3"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</row>
    <row r="784" spans="2:28" ht="15.75" customHeight="1" x14ac:dyDescent="0.3"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</row>
    <row r="785" spans="2:28" ht="15.75" customHeight="1" x14ac:dyDescent="0.3"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</row>
    <row r="786" spans="2:28" ht="15.75" customHeight="1" x14ac:dyDescent="0.3"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</row>
    <row r="787" spans="2:28" ht="15.75" customHeight="1" x14ac:dyDescent="0.3"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</row>
    <row r="788" spans="2:28" ht="15.75" customHeight="1" x14ac:dyDescent="0.3"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</row>
    <row r="789" spans="2:28" ht="15.75" customHeight="1" x14ac:dyDescent="0.3"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</row>
    <row r="790" spans="2:28" ht="15.75" customHeight="1" x14ac:dyDescent="0.3"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</row>
    <row r="791" spans="2:28" ht="15.75" customHeight="1" x14ac:dyDescent="0.3"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</row>
    <row r="792" spans="2:28" ht="15.75" customHeight="1" x14ac:dyDescent="0.3"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</row>
    <row r="793" spans="2:28" ht="15.75" customHeight="1" x14ac:dyDescent="0.3"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</row>
    <row r="794" spans="2:28" ht="15.75" customHeight="1" x14ac:dyDescent="0.3"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</row>
    <row r="795" spans="2:28" ht="15.75" customHeight="1" x14ac:dyDescent="0.3"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</row>
    <row r="796" spans="2:28" ht="15.75" customHeight="1" x14ac:dyDescent="0.3"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</row>
    <row r="797" spans="2:28" ht="15.75" customHeight="1" x14ac:dyDescent="0.3"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</row>
    <row r="798" spans="2:28" ht="15.75" customHeight="1" x14ac:dyDescent="0.3"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</row>
    <row r="799" spans="2:28" ht="15.75" customHeight="1" x14ac:dyDescent="0.3"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</row>
    <row r="800" spans="2:28" ht="15.75" customHeight="1" x14ac:dyDescent="0.3"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</row>
    <row r="801" spans="2:28" ht="15.75" customHeight="1" x14ac:dyDescent="0.3"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</row>
    <row r="802" spans="2:28" ht="15.75" customHeight="1" x14ac:dyDescent="0.3"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</row>
    <row r="803" spans="2:28" ht="15.75" customHeight="1" x14ac:dyDescent="0.3"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</row>
    <row r="804" spans="2:28" ht="15.75" customHeight="1" x14ac:dyDescent="0.3"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</row>
    <row r="805" spans="2:28" ht="15.75" customHeight="1" x14ac:dyDescent="0.3"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</row>
    <row r="806" spans="2:28" ht="15.75" customHeight="1" x14ac:dyDescent="0.3"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</row>
    <row r="807" spans="2:28" ht="15.75" customHeight="1" x14ac:dyDescent="0.3"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</row>
    <row r="808" spans="2:28" ht="15.75" customHeight="1" x14ac:dyDescent="0.3"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</row>
    <row r="809" spans="2:28" ht="15.75" customHeight="1" x14ac:dyDescent="0.3"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</row>
    <row r="810" spans="2:28" ht="15.75" customHeight="1" x14ac:dyDescent="0.3"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</row>
    <row r="811" spans="2:28" ht="15.75" customHeight="1" x14ac:dyDescent="0.3"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</row>
    <row r="812" spans="2:28" ht="15.75" customHeight="1" x14ac:dyDescent="0.3"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</row>
    <row r="813" spans="2:28" ht="15.75" customHeight="1" x14ac:dyDescent="0.3"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</row>
    <row r="814" spans="2:28" ht="15.75" customHeight="1" x14ac:dyDescent="0.3"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</row>
    <row r="815" spans="2:28" ht="15.75" customHeight="1" x14ac:dyDescent="0.3"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</row>
    <row r="816" spans="2:28" ht="15.75" customHeight="1" x14ac:dyDescent="0.3"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</row>
    <row r="817" spans="2:28" ht="15.75" customHeight="1" x14ac:dyDescent="0.3"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</row>
    <row r="818" spans="2:28" ht="15.75" customHeight="1" x14ac:dyDescent="0.3"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</row>
    <row r="819" spans="2:28" ht="15.75" customHeight="1" x14ac:dyDescent="0.3"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</row>
    <row r="820" spans="2:28" ht="15.75" customHeight="1" x14ac:dyDescent="0.3"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</row>
    <row r="821" spans="2:28" ht="15.75" customHeight="1" x14ac:dyDescent="0.3"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</row>
    <row r="822" spans="2:28" ht="15.75" customHeight="1" x14ac:dyDescent="0.3"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</row>
    <row r="823" spans="2:28" ht="15.75" customHeight="1" x14ac:dyDescent="0.3"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</row>
    <row r="824" spans="2:28" ht="15.75" customHeight="1" x14ac:dyDescent="0.3"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</row>
    <row r="825" spans="2:28" ht="15.75" customHeight="1" x14ac:dyDescent="0.3"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</row>
    <row r="826" spans="2:28" ht="15.75" customHeight="1" x14ac:dyDescent="0.3"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</row>
    <row r="827" spans="2:28" ht="15.75" customHeight="1" x14ac:dyDescent="0.3"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</row>
    <row r="828" spans="2:28" ht="15.75" customHeight="1" x14ac:dyDescent="0.3"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</row>
    <row r="829" spans="2:28" ht="15.75" customHeight="1" x14ac:dyDescent="0.3"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</row>
    <row r="830" spans="2:28" ht="15.75" customHeight="1" x14ac:dyDescent="0.3"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</row>
    <row r="831" spans="2:28" ht="15.75" customHeight="1" x14ac:dyDescent="0.3"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</row>
    <row r="832" spans="2:28" ht="15.75" customHeight="1" x14ac:dyDescent="0.3"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</row>
    <row r="833" spans="2:28" ht="15.75" customHeight="1" x14ac:dyDescent="0.3"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</row>
    <row r="834" spans="2:28" ht="15.75" customHeight="1" x14ac:dyDescent="0.3"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</row>
    <row r="835" spans="2:28" ht="15.75" customHeight="1" x14ac:dyDescent="0.3"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</row>
    <row r="836" spans="2:28" ht="15.75" customHeight="1" x14ac:dyDescent="0.3"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</row>
    <row r="837" spans="2:28" ht="15.75" customHeight="1" x14ac:dyDescent="0.3"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</row>
    <row r="838" spans="2:28" ht="15.75" customHeight="1" x14ac:dyDescent="0.3"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</row>
    <row r="839" spans="2:28" ht="15.75" customHeight="1" x14ac:dyDescent="0.3"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</row>
    <row r="840" spans="2:28" ht="15.75" customHeight="1" x14ac:dyDescent="0.3"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</row>
    <row r="841" spans="2:28" ht="15.75" customHeight="1" x14ac:dyDescent="0.3"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</row>
    <row r="842" spans="2:28" ht="15.75" customHeight="1" x14ac:dyDescent="0.3"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</row>
    <row r="843" spans="2:28" ht="15.75" customHeight="1" x14ac:dyDescent="0.3"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</row>
    <row r="844" spans="2:28" ht="15.75" customHeight="1" x14ac:dyDescent="0.3"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</row>
    <row r="845" spans="2:28" ht="15.75" customHeight="1" x14ac:dyDescent="0.3"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</row>
    <row r="846" spans="2:28" ht="15.75" customHeight="1" x14ac:dyDescent="0.3"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</row>
    <row r="847" spans="2:28" ht="15.75" customHeight="1" x14ac:dyDescent="0.3"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</row>
    <row r="848" spans="2:28" ht="15.75" customHeight="1" x14ac:dyDescent="0.3"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</row>
    <row r="849" spans="2:28" ht="15.75" customHeight="1" x14ac:dyDescent="0.3"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</row>
    <row r="850" spans="2:28" ht="15.75" customHeight="1" x14ac:dyDescent="0.3"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</row>
    <row r="851" spans="2:28" ht="15.75" customHeight="1" x14ac:dyDescent="0.3"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</row>
    <row r="852" spans="2:28" ht="15.75" customHeight="1" x14ac:dyDescent="0.3"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</row>
    <row r="853" spans="2:28" ht="15.75" customHeight="1" x14ac:dyDescent="0.3"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</row>
    <row r="854" spans="2:28" ht="15.75" customHeight="1" x14ac:dyDescent="0.3"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</row>
    <row r="855" spans="2:28" ht="15.75" customHeight="1" x14ac:dyDescent="0.3"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</row>
    <row r="856" spans="2:28" ht="15.75" customHeight="1" x14ac:dyDescent="0.3"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</row>
    <row r="857" spans="2:28" ht="15.75" customHeight="1" x14ac:dyDescent="0.3"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</row>
    <row r="858" spans="2:28" ht="15.75" customHeight="1" x14ac:dyDescent="0.3"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</row>
    <row r="859" spans="2:28" ht="15.75" customHeight="1" x14ac:dyDescent="0.3"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</row>
    <row r="860" spans="2:28" ht="15.75" customHeight="1" x14ac:dyDescent="0.3"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</row>
    <row r="861" spans="2:28" ht="15.75" customHeight="1" x14ac:dyDescent="0.3"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</row>
    <row r="862" spans="2:28" ht="15.75" customHeight="1" x14ac:dyDescent="0.3"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</row>
    <row r="863" spans="2:28" ht="15.75" customHeight="1" x14ac:dyDescent="0.3"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</row>
    <row r="864" spans="2:28" ht="15.75" customHeight="1" x14ac:dyDescent="0.3"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</row>
    <row r="865" spans="2:28" ht="15.75" customHeight="1" x14ac:dyDescent="0.3"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</row>
    <row r="866" spans="2:28" ht="15.75" customHeight="1" x14ac:dyDescent="0.3"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</row>
    <row r="867" spans="2:28" ht="15.75" customHeight="1" x14ac:dyDescent="0.3"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</row>
    <row r="868" spans="2:28" ht="15.75" customHeight="1" x14ac:dyDescent="0.3"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</row>
    <row r="869" spans="2:28" ht="15.75" customHeight="1" x14ac:dyDescent="0.3"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</row>
    <row r="870" spans="2:28" ht="15.75" customHeight="1" x14ac:dyDescent="0.3"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</row>
    <row r="871" spans="2:28" ht="15.75" customHeight="1" x14ac:dyDescent="0.3"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</row>
    <row r="872" spans="2:28" ht="15.75" customHeight="1" x14ac:dyDescent="0.3"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</row>
    <row r="873" spans="2:28" ht="15.75" customHeight="1" x14ac:dyDescent="0.3"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</row>
    <row r="874" spans="2:28" ht="15.75" customHeight="1" x14ac:dyDescent="0.3"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</row>
    <row r="875" spans="2:28" ht="15.75" customHeight="1" x14ac:dyDescent="0.3"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</row>
    <row r="876" spans="2:28" ht="15.75" customHeight="1" x14ac:dyDescent="0.3"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</row>
    <row r="877" spans="2:28" ht="15.75" customHeight="1" x14ac:dyDescent="0.3"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</row>
    <row r="878" spans="2:28" ht="15.75" customHeight="1" x14ac:dyDescent="0.3"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</row>
    <row r="879" spans="2:28" ht="15.75" customHeight="1" x14ac:dyDescent="0.3"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</row>
    <row r="880" spans="2:28" ht="15.75" customHeight="1" x14ac:dyDescent="0.3"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</row>
    <row r="881" spans="2:28" ht="15.75" customHeight="1" x14ac:dyDescent="0.3"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</row>
    <row r="882" spans="2:28" ht="15.75" customHeight="1" x14ac:dyDescent="0.3"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</row>
    <row r="883" spans="2:28" ht="15.75" customHeight="1" x14ac:dyDescent="0.3"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</row>
    <row r="884" spans="2:28" ht="15.75" customHeight="1" x14ac:dyDescent="0.3"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</row>
    <row r="885" spans="2:28" ht="15.75" customHeight="1" x14ac:dyDescent="0.3"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</row>
    <row r="886" spans="2:28" ht="15.75" customHeight="1" x14ac:dyDescent="0.3"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</row>
    <row r="887" spans="2:28" ht="15.75" customHeight="1" x14ac:dyDescent="0.3"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</row>
    <row r="888" spans="2:28" ht="15.75" customHeight="1" x14ac:dyDescent="0.3"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</row>
    <row r="889" spans="2:28" ht="15.75" customHeight="1" x14ac:dyDescent="0.3"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</row>
    <row r="890" spans="2:28" ht="15.75" customHeight="1" x14ac:dyDescent="0.3"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</row>
    <row r="891" spans="2:28" ht="15.75" customHeight="1" x14ac:dyDescent="0.3"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</row>
    <row r="892" spans="2:28" ht="15.75" customHeight="1" x14ac:dyDescent="0.3"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</row>
    <row r="893" spans="2:28" ht="15.75" customHeight="1" x14ac:dyDescent="0.3"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</row>
    <row r="894" spans="2:28" ht="15.75" customHeight="1" x14ac:dyDescent="0.3"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</row>
    <row r="895" spans="2:28" ht="15.75" customHeight="1" x14ac:dyDescent="0.3"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</row>
    <row r="896" spans="2:28" ht="15.75" customHeight="1" x14ac:dyDescent="0.3"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</row>
    <row r="897" spans="2:28" ht="15.75" customHeight="1" x14ac:dyDescent="0.3"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</row>
    <row r="898" spans="2:28" ht="15.75" customHeight="1" x14ac:dyDescent="0.3"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</row>
    <row r="899" spans="2:28" ht="15.75" customHeight="1" x14ac:dyDescent="0.3"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</row>
    <row r="900" spans="2:28" ht="15.75" customHeight="1" x14ac:dyDescent="0.3"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</row>
    <row r="901" spans="2:28" ht="15.75" customHeight="1" x14ac:dyDescent="0.3"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</row>
    <row r="902" spans="2:28" ht="15.75" customHeight="1" x14ac:dyDescent="0.3"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</row>
    <row r="903" spans="2:28" ht="15.75" customHeight="1" x14ac:dyDescent="0.3"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</row>
    <row r="904" spans="2:28" ht="15.75" customHeight="1" x14ac:dyDescent="0.3"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</row>
    <row r="905" spans="2:28" ht="15.75" customHeight="1" x14ac:dyDescent="0.3"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</row>
    <row r="906" spans="2:28" ht="15.75" customHeight="1" x14ac:dyDescent="0.3"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</row>
    <row r="907" spans="2:28" ht="15.75" customHeight="1" x14ac:dyDescent="0.3"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</row>
    <row r="908" spans="2:28" ht="15.75" customHeight="1" x14ac:dyDescent="0.3"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</row>
    <row r="909" spans="2:28" ht="15.75" customHeight="1" x14ac:dyDescent="0.3"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</row>
    <row r="910" spans="2:28" ht="15.75" customHeight="1" x14ac:dyDescent="0.3"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</row>
    <row r="911" spans="2:28" ht="15.75" customHeight="1" x14ac:dyDescent="0.3"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</row>
    <row r="912" spans="2:28" ht="15.75" customHeight="1" x14ac:dyDescent="0.3"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</row>
    <row r="913" spans="2:28" ht="15.75" customHeight="1" x14ac:dyDescent="0.3"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</row>
    <row r="914" spans="2:28" ht="15.75" customHeight="1" x14ac:dyDescent="0.3"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</row>
    <row r="915" spans="2:28" ht="15.75" customHeight="1" x14ac:dyDescent="0.3"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</row>
    <row r="916" spans="2:28" ht="15.75" customHeight="1" x14ac:dyDescent="0.3"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</row>
    <row r="917" spans="2:28" ht="15.75" customHeight="1" x14ac:dyDescent="0.3"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</row>
    <row r="918" spans="2:28" ht="15.75" customHeight="1" x14ac:dyDescent="0.3"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</row>
    <row r="919" spans="2:28" ht="15.75" customHeight="1" x14ac:dyDescent="0.3"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</row>
    <row r="920" spans="2:28" ht="15.75" customHeight="1" x14ac:dyDescent="0.3"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</row>
    <row r="921" spans="2:28" ht="15.75" customHeight="1" x14ac:dyDescent="0.3"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</row>
    <row r="922" spans="2:28" ht="15.75" customHeight="1" x14ac:dyDescent="0.3"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</row>
    <row r="923" spans="2:28" ht="15.75" customHeight="1" x14ac:dyDescent="0.3"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</row>
    <row r="924" spans="2:28" ht="15.75" customHeight="1" x14ac:dyDescent="0.3"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</row>
    <row r="925" spans="2:28" ht="15.75" customHeight="1" x14ac:dyDescent="0.3"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</row>
    <row r="926" spans="2:28" ht="15.75" customHeight="1" x14ac:dyDescent="0.3"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</row>
    <row r="927" spans="2:28" ht="15.75" customHeight="1" x14ac:dyDescent="0.3"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</row>
    <row r="928" spans="2:28" ht="15.75" customHeight="1" x14ac:dyDescent="0.3"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</row>
    <row r="929" spans="2:28" ht="15.75" customHeight="1" x14ac:dyDescent="0.3"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</row>
    <row r="930" spans="2:28" ht="15.75" customHeight="1" x14ac:dyDescent="0.3"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</row>
    <row r="931" spans="2:28" ht="15.75" customHeight="1" x14ac:dyDescent="0.3"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</row>
    <row r="932" spans="2:28" ht="15.75" customHeight="1" x14ac:dyDescent="0.3"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</row>
    <row r="933" spans="2:28" ht="15.75" customHeight="1" x14ac:dyDescent="0.3"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</row>
    <row r="934" spans="2:28" ht="15.75" customHeight="1" x14ac:dyDescent="0.3"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</row>
    <row r="935" spans="2:28" ht="15.75" customHeight="1" x14ac:dyDescent="0.3"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</row>
    <row r="936" spans="2:28" ht="15.75" customHeight="1" x14ac:dyDescent="0.3"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</row>
    <row r="937" spans="2:28" ht="15.75" customHeight="1" x14ac:dyDescent="0.3"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</row>
    <row r="938" spans="2:28" ht="15.75" customHeight="1" x14ac:dyDescent="0.3"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</row>
    <row r="939" spans="2:28" ht="15.75" customHeight="1" x14ac:dyDescent="0.3"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</row>
    <row r="940" spans="2:28" ht="15.75" customHeight="1" x14ac:dyDescent="0.3"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</row>
    <row r="941" spans="2:28" ht="15.75" customHeight="1" x14ac:dyDescent="0.3"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</row>
    <row r="942" spans="2:28" ht="15.75" customHeight="1" x14ac:dyDescent="0.3"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</row>
    <row r="943" spans="2:28" ht="15.75" customHeight="1" x14ac:dyDescent="0.3"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</row>
    <row r="944" spans="2:28" ht="15.75" customHeight="1" x14ac:dyDescent="0.3"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</row>
    <row r="945" spans="2:28" ht="15.75" customHeight="1" x14ac:dyDescent="0.3"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</row>
    <row r="946" spans="2:28" ht="15.75" customHeight="1" x14ac:dyDescent="0.3"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</row>
    <row r="947" spans="2:28" ht="15.75" customHeight="1" x14ac:dyDescent="0.3"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</row>
    <row r="948" spans="2:28" ht="15.75" customHeight="1" x14ac:dyDescent="0.3"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</row>
    <row r="949" spans="2:28" ht="15.75" customHeight="1" x14ac:dyDescent="0.3"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</row>
    <row r="950" spans="2:28" ht="15.75" customHeight="1" x14ac:dyDescent="0.3"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</row>
    <row r="951" spans="2:28" ht="15.75" customHeight="1" x14ac:dyDescent="0.3"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</row>
    <row r="952" spans="2:28" ht="15.75" customHeight="1" x14ac:dyDescent="0.3"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</row>
    <row r="953" spans="2:28" ht="15.75" customHeight="1" x14ac:dyDescent="0.3"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</row>
    <row r="954" spans="2:28" ht="15.75" customHeight="1" x14ac:dyDescent="0.3"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</row>
    <row r="955" spans="2:28" ht="15.75" customHeight="1" x14ac:dyDescent="0.3"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</row>
    <row r="956" spans="2:28" ht="15.75" customHeight="1" x14ac:dyDescent="0.3"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</row>
    <row r="957" spans="2:28" ht="15.75" customHeight="1" x14ac:dyDescent="0.3"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</row>
    <row r="958" spans="2:28" ht="15.75" customHeight="1" x14ac:dyDescent="0.3"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</row>
    <row r="959" spans="2:28" ht="15.75" customHeight="1" x14ac:dyDescent="0.3"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</row>
    <row r="960" spans="2:28" ht="15.75" customHeight="1" x14ac:dyDescent="0.3"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</row>
    <row r="961" spans="2:28" ht="15.75" customHeight="1" x14ac:dyDescent="0.3"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</row>
    <row r="962" spans="2:28" ht="15.75" customHeight="1" x14ac:dyDescent="0.3"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</row>
    <row r="963" spans="2:28" ht="15.75" customHeight="1" x14ac:dyDescent="0.3"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</row>
    <row r="964" spans="2:28" ht="15.75" customHeight="1" x14ac:dyDescent="0.3"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</row>
    <row r="965" spans="2:28" ht="15.75" customHeight="1" x14ac:dyDescent="0.3"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</row>
    <row r="966" spans="2:28" ht="15.75" customHeight="1" x14ac:dyDescent="0.3"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</row>
    <row r="967" spans="2:28" ht="15.75" customHeight="1" x14ac:dyDescent="0.3"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</row>
    <row r="968" spans="2:28" ht="15.75" customHeight="1" x14ac:dyDescent="0.3"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</row>
    <row r="969" spans="2:28" ht="15.75" customHeight="1" x14ac:dyDescent="0.3"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</row>
    <row r="970" spans="2:28" ht="15.75" customHeight="1" x14ac:dyDescent="0.3"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</row>
    <row r="971" spans="2:28" ht="15.75" customHeight="1" x14ac:dyDescent="0.3"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</row>
    <row r="972" spans="2:28" ht="15.75" customHeight="1" x14ac:dyDescent="0.3"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</row>
    <row r="973" spans="2:28" ht="15.75" customHeight="1" x14ac:dyDescent="0.3"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</row>
    <row r="974" spans="2:28" ht="15.75" customHeight="1" x14ac:dyDescent="0.3"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</row>
    <row r="975" spans="2:28" ht="15.75" customHeight="1" x14ac:dyDescent="0.3"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</row>
    <row r="976" spans="2:28" ht="15.75" customHeight="1" x14ac:dyDescent="0.3"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</row>
    <row r="977" spans="2:28" ht="15.75" customHeight="1" x14ac:dyDescent="0.3"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</row>
    <row r="978" spans="2:28" ht="15.75" customHeight="1" x14ac:dyDescent="0.3"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</row>
    <row r="979" spans="2:28" ht="15.75" customHeight="1" x14ac:dyDescent="0.3"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</row>
    <row r="980" spans="2:28" ht="15.75" customHeight="1" x14ac:dyDescent="0.3"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</row>
    <row r="981" spans="2:28" ht="15.75" customHeight="1" x14ac:dyDescent="0.3"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</row>
    <row r="982" spans="2:28" ht="15.75" customHeight="1" x14ac:dyDescent="0.3"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</row>
    <row r="983" spans="2:28" ht="15.75" customHeight="1" x14ac:dyDescent="0.3"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</row>
    <row r="984" spans="2:28" ht="15.75" customHeight="1" x14ac:dyDescent="0.3"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</row>
    <row r="985" spans="2:28" ht="15.75" customHeight="1" x14ac:dyDescent="0.3"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</row>
    <row r="986" spans="2:28" ht="15.75" customHeight="1" x14ac:dyDescent="0.3"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</row>
    <row r="987" spans="2:28" ht="15.75" customHeight="1" x14ac:dyDescent="0.3"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</row>
    <row r="988" spans="2:28" ht="15.75" customHeight="1" x14ac:dyDescent="0.3"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</row>
    <row r="989" spans="2:28" ht="15.75" customHeight="1" x14ac:dyDescent="0.3"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</row>
    <row r="990" spans="2:28" ht="15.75" customHeight="1" x14ac:dyDescent="0.3"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</row>
    <row r="991" spans="2:28" ht="15.75" customHeight="1" x14ac:dyDescent="0.3"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</row>
    <row r="992" spans="2:28" ht="15.75" customHeight="1" x14ac:dyDescent="0.3"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</row>
    <row r="993" spans="2:28" ht="15.75" customHeight="1" x14ac:dyDescent="0.3"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</row>
    <row r="994" spans="2:28" ht="15.75" customHeight="1" x14ac:dyDescent="0.3"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</row>
    <row r="995" spans="2:28" ht="15.75" customHeight="1" x14ac:dyDescent="0.3"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</row>
    <row r="996" spans="2:28" ht="15.75" customHeight="1" x14ac:dyDescent="0.3"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</row>
    <row r="997" spans="2:28" ht="15.75" customHeight="1" x14ac:dyDescent="0.3"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</row>
    <row r="998" spans="2:28" ht="15.75" customHeight="1" x14ac:dyDescent="0.3"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</row>
    <row r="999" spans="2:28" ht="15.75" customHeight="1" x14ac:dyDescent="0.3"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</row>
    <row r="1000" spans="2:28" ht="15.75" customHeight="1" x14ac:dyDescent="0.3"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</row>
    <row r="1001" spans="2:28" ht="15.75" customHeight="1" x14ac:dyDescent="0.3"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</row>
    <row r="1002" spans="2:28" ht="15.75" customHeight="1" x14ac:dyDescent="0.3"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</row>
    <row r="1003" spans="2:28" ht="15.75" customHeight="1" x14ac:dyDescent="0.3"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</row>
    <row r="1004" spans="2:28" ht="15.75" customHeight="1" x14ac:dyDescent="0.3"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</row>
  </sheetData>
  <sortState xmlns:xlrd2="http://schemas.microsoft.com/office/spreadsheetml/2017/richdata2" ref="B4:U16">
    <sortCondition descending="1" ref="T4:T16"/>
  </sortState>
  <customSheetViews>
    <customSheetView guid="{D8BF8DC6-9944-4951-B65A-9BA1998D7324}" showGridLines="0" fitToPage="1">
      <selection sqref="A1:B1"/>
      <pageMargins left="0.23622047244094491" right="0.23622047244094491" top="0.74803149606299213" bottom="0.74803149606299213" header="0.31496062992125984" footer="0.31496062992125984"/>
      <printOptions horizontalCentered="1"/>
      <pageSetup scale="83" orientation="landscape" r:id="rId1"/>
    </customSheetView>
    <customSheetView guid="{A940DDCF-0BD5-4E39-979F-75E9626029AB}" showGridLines="0" fitToPage="1" topLeftCell="A37">
      <selection activeCell="L41" sqref="L41"/>
      <pageMargins left="0.23622047244094491" right="0.23622047244094491" top="0.74803149606299213" bottom="0.74803149606299213" header="0.31496062992125984" footer="0.31496062992125984"/>
      <printOptions horizontalCentered="1"/>
      <pageSetup scale="83" orientation="landscape" r:id="rId2"/>
    </customSheetView>
  </customSheetViews>
  <mergeCells count="20">
    <mergeCell ref="N21:O21"/>
    <mergeCell ref="P21:Q21"/>
    <mergeCell ref="R21:S21"/>
    <mergeCell ref="T21:U21"/>
    <mergeCell ref="D21:E21"/>
    <mergeCell ref="F21:G21"/>
    <mergeCell ref="H21:I21"/>
    <mergeCell ref="J21:K21"/>
    <mergeCell ref="L21:M21"/>
    <mergeCell ref="R2:S2"/>
    <mergeCell ref="T2:U2"/>
    <mergeCell ref="A2:A3"/>
    <mergeCell ref="F2:G2"/>
    <mergeCell ref="H2:I2"/>
    <mergeCell ref="J2:K2"/>
    <mergeCell ref="B2:B3"/>
    <mergeCell ref="L2:M2"/>
    <mergeCell ref="N2:O2"/>
    <mergeCell ref="P2:Q2"/>
    <mergeCell ref="D2:E2"/>
  </mergeCells>
  <printOptions horizontalCentered="1"/>
  <pageMargins left="0.23622047244094491" right="0.23622047244094491" top="0.74803149606299213" bottom="0.74803149606299213" header="0.31496062992125984" footer="0.31496062992125984"/>
  <pageSetup scale="83" orientation="landscape" r:id="rId3"/>
  <ignoredErrors>
    <ignoredError sqref="E23:U36" formula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C1" workbookViewId="0">
      <selection activeCell="C51" sqref="C51"/>
    </sheetView>
  </sheetViews>
  <sheetFormatPr baseColWidth="10" defaultColWidth="11.44140625" defaultRowHeight="13.2" x14ac:dyDescent="0.3"/>
  <cols>
    <col min="1" max="1" width="11.44140625" style="66"/>
    <col min="2" max="2" width="61" style="66" bestFit="1" customWidth="1"/>
    <col min="3" max="3" width="9.109375" style="475" bestFit="1" customWidth="1"/>
    <col min="4" max="4" width="8.33203125" style="599" bestFit="1" customWidth="1"/>
    <col min="5" max="5" width="9.109375" style="475" bestFit="1" customWidth="1"/>
    <col min="6" max="6" width="8.33203125" style="599" customWidth="1"/>
    <col min="7" max="16384" width="11.44140625" style="66"/>
  </cols>
  <sheetData>
    <row r="1" spans="1:6" x14ac:dyDescent="0.3">
      <c r="A1" s="600"/>
      <c r="B1" s="600"/>
      <c r="C1" s="680">
        <v>2018</v>
      </c>
      <c r="D1" s="681"/>
      <c r="E1" s="680">
        <v>2019</v>
      </c>
      <c r="F1" s="601"/>
    </row>
    <row r="2" spans="1:6" x14ac:dyDescent="0.3">
      <c r="A2" s="600" t="s">
        <v>571</v>
      </c>
      <c r="B2" s="600" t="s">
        <v>569</v>
      </c>
      <c r="C2" s="602" t="s">
        <v>570</v>
      </c>
      <c r="D2" s="601" t="s">
        <v>3</v>
      </c>
      <c r="E2" s="602" t="s">
        <v>570</v>
      </c>
      <c r="F2" s="601" t="s">
        <v>3</v>
      </c>
    </row>
    <row r="3" spans="1:6" x14ac:dyDescent="0.3">
      <c r="A3" s="600" t="s">
        <v>577</v>
      </c>
      <c r="B3" s="600" t="s">
        <v>193</v>
      </c>
      <c r="C3" s="674">
        <v>6</v>
      </c>
      <c r="D3" s="673">
        <v>2.0000000000000002E-5</v>
      </c>
      <c r="E3" s="674">
        <v>4</v>
      </c>
      <c r="F3" s="673">
        <v>1.0000000000000001E-5</v>
      </c>
    </row>
    <row r="4" spans="1:6" x14ac:dyDescent="0.3">
      <c r="A4" s="600" t="s">
        <v>574</v>
      </c>
      <c r="B4" s="600" t="s">
        <v>566</v>
      </c>
      <c r="C4" s="674">
        <v>47052</v>
      </c>
      <c r="D4" s="675">
        <v>0.1113</v>
      </c>
      <c r="E4" s="674">
        <v>42302</v>
      </c>
      <c r="F4" s="675">
        <v>0.1017</v>
      </c>
    </row>
    <row r="5" spans="1:6" x14ac:dyDescent="0.3">
      <c r="A5" s="600" t="s">
        <v>574</v>
      </c>
      <c r="B5" s="600" t="s">
        <v>565</v>
      </c>
      <c r="C5" s="674">
        <v>11198</v>
      </c>
      <c r="D5" s="675">
        <v>2.6499999999999999E-2</v>
      </c>
      <c r="E5" s="674">
        <v>11564</v>
      </c>
      <c r="F5" s="675">
        <v>2.7799999999999998E-2</v>
      </c>
    </row>
    <row r="6" spans="1:6" x14ac:dyDescent="0.3">
      <c r="A6" s="600" t="s">
        <v>574</v>
      </c>
      <c r="B6" s="600" t="s">
        <v>567</v>
      </c>
      <c r="C6" s="674">
        <v>1244</v>
      </c>
      <c r="D6" s="676">
        <v>2.8999999999999998E-3</v>
      </c>
      <c r="E6" s="674">
        <v>1664</v>
      </c>
      <c r="F6" s="676">
        <v>4.0000000000000001E-3</v>
      </c>
    </row>
    <row r="7" spans="1:6" x14ac:dyDescent="0.3">
      <c r="A7" s="600" t="s">
        <v>574</v>
      </c>
      <c r="B7" s="600" t="s">
        <v>568</v>
      </c>
      <c r="C7" s="674">
        <v>400</v>
      </c>
      <c r="D7" s="676">
        <v>8.9999999999999998E-4</v>
      </c>
      <c r="E7" s="674">
        <v>449</v>
      </c>
      <c r="F7" s="676">
        <v>1.1000000000000001E-3</v>
      </c>
    </row>
    <row r="8" spans="1:6" x14ac:dyDescent="0.3">
      <c r="A8" s="600" t="s">
        <v>574</v>
      </c>
      <c r="B8" s="600" t="s">
        <v>538</v>
      </c>
      <c r="C8" s="679"/>
      <c r="D8" s="677"/>
      <c r="E8" s="674">
        <v>18</v>
      </c>
      <c r="F8" s="673">
        <v>4.0000000000000003E-5</v>
      </c>
    </row>
    <row r="9" spans="1:6" x14ac:dyDescent="0.3">
      <c r="A9" s="600" t="s">
        <v>574</v>
      </c>
      <c r="B9" s="600" t="s">
        <v>560</v>
      </c>
      <c r="C9" s="674">
        <v>10</v>
      </c>
      <c r="D9" s="673">
        <v>2.0000000000000002E-5</v>
      </c>
      <c r="E9" s="674">
        <v>6</v>
      </c>
      <c r="F9" s="673">
        <v>2.0000000000000002E-5</v>
      </c>
    </row>
    <row r="10" spans="1:6" x14ac:dyDescent="0.3">
      <c r="A10" s="600" t="s">
        <v>573</v>
      </c>
      <c r="B10" s="600" t="s">
        <v>534</v>
      </c>
      <c r="C10" s="674">
        <v>267962</v>
      </c>
      <c r="D10" s="675">
        <v>0.6341</v>
      </c>
      <c r="E10" s="674">
        <v>277734</v>
      </c>
      <c r="F10" s="675">
        <v>0.66759999999999997</v>
      </c>
    </row>
    <row r="11" spans="1:6" x14ac:dyDescent="0.3">
      <c r="A11" s="600" t="s">
        <v>573</v>
      </c>
      <c r="B11" s="600" t="s">
        <v>535</v>
      </c>
      <c r="C11" s="674">
        <v>17974</v>
      </c>
      <c r="D11" s="675">
        <v>4.2500000000000003E-2</v>
      </c>
      <c r="E11" s="674">
        <v>11443</v>
      </c>
      <c r="F11" s="675">
        <v>2.75E-2</v>
      </c>
    </row>
    <row r="12" spans="1:6" x14ac:dyDescent="0.3">
      <c r="A12" s="600" t="s">
        <v>573</v>
      </c>
      <c r="B12" s="600" t="s">
        <v>536</v>
      </c>
      <c r="C12" s="674">
        <v>13088</v>
      </c>
      <c r="D12" s="675">
        <v>3.1E-2</v>
      </c>
      <c r="E12" s="674">
        <v>10234</v>
      </c>
      <c r="F12" s="675">
        <v>2.46E-2</v>
      </c>
    </row>
    <row r="13" spans="1:6" x14ac:dyDescent="0.3">
      <c r="A13" s="600" t="s">
        <v>573</v>
      </c>
      <c r="B13" s="600" t="s">
        <v>539</v>
      </c>
      <c r="C13" s="674">
        <v>1340</v>
      </c>
      <c r="D13" s="676">
        <v>3.2000000000000002E-3</v>
      </c>
      <c r="E13" s="674">
        <v>1662</v>
      </c>
      <c r="F13" s="676">
        <v>4.0000000000000001E-3</v>
      </c>
    </row>
    <row r="14" spans="1:6" x14ac:dyDescent="0.3">
      <c r="A14" s="600" t="s">
        <v>573</v>
      </c>
      <c r="B14" s="600" t="s">
        <v>506</v>
      </c>
      <c r="C14" s="674">
        <v>1029</v>
      </c>
      <c r="D14" s="676">
        <v>2.3999999999999998E-3</v>
      </c>
      <c r="E14" s="674">
        <v>1004</v>
      </c>
      <c r="F14" s="676">
        <v>2.3999999999999998E-3</v>
      </c>
    </row>
    <row r="15" spans="1:6" x14ac:dyDescent="0.3">
      <c r="A15" s="600" t="s">
        <v>573</v>
      </c>
      <c r="B15" s="600" t="s">
        <v>537</v>
      </c>
      <c r="C15" s="674">
        <v>887</v>
      </c>
      <c r="D15" s="676">
        <v>2.0999999999999999E-3</v>
      </c>
      <c r="E15" s="674">
        <v>895</v>
      </c>
      <c r="F15" s="676">
        <v>2.2000000000000001E-3</v>
      </c>
    </row>
    <row r="16" spans="1:6" x14ac:dyDescent="0.3">
      <c r="A16" s="600" t="s">
        <v>573</v>
      </c>
      <c r="B16" s="600" t="s">
        <v>562</v>
      </c>
      <c r="C16" s="674">
        <v>98</v>
      </c>
      <c r="D16" s="676">
        <v>2.0000000000000001E-4</v>
      </c>
      <c r="E16" s="674">
        <v>81</v>
      </c>
      <c r="F16" s="676">
        <v>2.0000000000000001E-4</v>
      </c>
    </row>
    <row r="17" spans="1:6" x14ac:dyDescent="0.3">
      <c r="A17" s="600" t="s">
        <v>573</v>
      </c>
      <c r="B17" s="600" t="s">
        <v>452</v>
      </c>
      <c r="C17" s="674">
        <v>4855</v>
      </c>
      <c r="D17" s="675">
        <v>1.15E-2</v>
      </c>
      <c r="E17" s="602"/>
      <c r="F17" s="601"/>
    </row>
    <row r="18" spans="1:6" x14ac:dyDescent="0.3">
      <c r="A18" s="600" t="s">
        <v>575</v>
      </c>
      <c r="B18" s="600" t="s">
        <v>540</v>
      </c>
      <c r="C18" s="674">
        <v>1217</v>
      </c>
      <c r="D18" s="676">
        <v>2.8999999999999998E-3</v>
      </c>
      <c r="E18" s="674">
        <v>1390</v>
      </c>
      <c r="F18" s="676">
        <v>3.3E-3</v>
      </c>
    </row>
    <row r="19" spans="1:6" x14ac:dyDescent="0.3">
      <c r="A19" s="600" t="s">
        <v>575</v>
      </c>
      <c r="B19" s="600" t="s">
        <v>541</v>
      </c>
      <c r="C19" s="674">
        <v>50</v>
      </c>
      <c r="D19" s="676">
        <v>1E-4</v>
      </c>
      <c r="E19" s="674">
        <v>0</v>
      </c>
      <c r="F19" s="676">
        <v>0</v>
      </c>
    </row>
    <row r="20" spans="1:6" x14ac:dyDescent="0.3">
      <c r="A20" s="600" t="s">
        <v>575</v>
      </c>
      <c r="B20" s="600" t="s">
        <v>542</v>
      </c>
      <c r="C20" s="674">
        <v>479</v>
      </c>
      <c r="D20" s="676">
        <v>1.1000000000000001E-3</v>
      </c>
      <c r="E20" s="674">
        <v>228</v>
      </c>
      <c r="F20" s="676">
        <v>5.0000000000000001E-4</v>
      </c>
    </row>
    <row r="21" spans="1:6" x14ac:dyDescent="0.3">
      <c r="A21" s="600" t="s">
        <v>575</v>
      </c>
      <c r="B21" s="600" t="s">
        <v>543</v>
      </c>
      <c r="C21" s="674">
        <v>1326</v>
      </c>
      <c r="D21" s="676">
        <v>3.0999999999999999E-3</v>
      </c>
      <c r="E21" s="674">
        <v>1230</v>
      </c>
      <c r="F21" s="676">
        <v>3.0000000000000001E-3</v>
      </c>
    </row>
    <row r="22" spans="1:6" x14ac:dyDescent="0.3">
      <c r="A22" s="600" t="s">
        <v>575</v>
      </c>
      <c r="B22" s="600" t="s">
        <v>544</v>
      </c>
      <c r="C22" s="674">
        <v>1557</v>
      </c>
      <c r="D22" s="676">
        <v>3.7000000000000002E-3</v>
      </c>
      <c r="E22" s="674">
        <v>1526</v>
      </c>
      <c r="F22" s="676">
        <v>3.7000000000000002E-3</v>
      </c>
    </row>
    <row r="23" spans="1:6" x14ac:dyDescent="0.3">
      <c r="A23" s="600" t="s">
        <v>575</v>
      </c>
      <c r="B23" s="600" t="s">
        <v>545</v>
      </c>
      <c r="C23" s="674">
        <v>691</v>
      </c>
      <c r="D23" s="676">
        <v>1.6000000000000001E-3</v>
      </c>
      <c r="E23" s="674">
        <v>899</v>
      </c>
      <c r="F23" s="676">
        <v>2.2000000000000001E-3</v>
      </c>
    </row>
    <row r="24" spans="1:6" x14ac:dyDescent="0.3">
      <c r="A24" s="600" t="s">
        <v>575</v>
      </c>
      <c r="B24" s="600" t="s">
        <v>546</v>
      </c>
      <c r="C24" s="674">
        <v>98</v>
      </c>
      <c r="D24" s="676">
        <v>2.0000000000000001E-4</v>
      </c>
      <c r="E24" s="674">
        <v>39</v>
      </c>
      <c r="F24" s="676">
        <v>1E-4</v>
      </c>
    </row>
    <row r="25" spans="1:6" x14ac:dyDescent="0.3">
      <c r="A25" s="600" t="s">
        <v>575</v>
      </c>
      <c r="B25" s="600" t="s">
        <v>547</v>
      </c>
      <c r="C25" s="674">
        <v>292</v>
      </c>
      <c r="D25" s="676">
        <v>6.9999999999999999E-4</v>
      </c>
      <c r="E25" s="674">
        <v>245</v>
      </c>
      <c r="F25" s="676">
        <v>5.9999999999999995E-4</v>
      </c>
    </row>
    <row r="26" spans="1:6" x14ac:dyDescent="0.3">
      <c r="A26" s="600" t="s">
        <v>575</v>
      </c>
      <c r="B26" s="600" t="s">
        <v>548</v>
      </c>
      <c r="C26" s="674">
        <v>549</v>
      </c>
      <c r="D26" s="676">
        <v>1.2999999999999999E-3</v>
      </c>
      <c r="E26" s="674">
        <v>710</v>
      </c>
      <c r="F26" s="676">
        <v>1.6999999999999999E-3</v>
      </c>
    </row>
    <row r="27" spans="1:6" x14ac:dyDescent="0.3">
      <c r="A27" s="600" t="s">
        <v>575</v>
      </c>
      <c r="B27" s="600" t="s">
        <v>549</v>
      </c>
      <c r="C27" s="679"/>
      <c r="D27" s="677"/>
      <c r="E27" s="674">
        <v>305</v>
      </c>
      <c r="F27" s="676">
        <v>6.9999999999999999E-4</v>
      </c>
    </row>
    <row r="28" spans="1:6" x14ac:dyDescent="0.3">
      <c r="A28" s="600" t="s">
        <v>575</v>
      </c>
      <c r="B28" s="600" t="s">
        <v>550</v>
      </c>
      <c r="C28" s="674">
        <v>347</v>
      </c>
      <c r="D28" s="676">
        <v>8.0000000000000004E-4</v>
      </c>
      <c r="E28" s="674">
        <v>160</v>
      </c>
      <c r="F28" s="676">
        <v>4.0000000000000002E-4</v>
      </c>
    </row>
    <row r="29" spans="1:6" x14ac:dyDescent="0.3">
      <c r="A29" s="600" t="s">
        <v>575</v>
      </c>
      <c r="B29" s="600" t="s">
        <v>551</v>
      </c>
      <c r="C29" s="674">
        <v>909</v>
      </c>
      <c r="D29" s="676">
        <v>2.2000000000000001E-3</v>
      </c>
      <c r="E29" s="674">
        <v>469</v>
      </c>
      <c r="F29" s="676">
        <v>1.1000000000000001E-3</v>
      </c>
    </row>
    <row r="30" spans="1:6" x14ac:dyDescent="0.3">
      <c r="A30" s="600" t="s">
        <v>575</v>
      </c>
      <c r="B30" s="600" t="s">
        <v>552</v>
      </c>
      <c r="C30" s="674">
        <v>675</v>
      </c>
      <c r="D30" s="676">
        <v>1.6000000000000001E-3</v>
      </c>
      <c r="E30" s="674">
        <v>282</v>
      </c>
      <c r="F30" s="676">
        <v>6.9999999999999999E-4</v>
      </c>
    </row>
    <row r="31" spans="1:6" x14ac:dyDescent="0.3">
      <c r="A31" s="600" t="s">
        <v>575</v>
      </c>
      <c r="B31" s="600" t="s">
        <v>553</v>
      </c>
      <c r="C31" s="674">
        <v>1379</v>
      </c>
      <c r="D31" s="676">
        <v>3.3E-3</v>
      </c>
      <c r="E31" s="674">
        <v>1872</v>
      </c>
      <c r="F31" s="676">
        <v>4.4999999999999997E-3</v>
      </c>
    </row>
    <row r="32" spans="1:6" x14ac:dyDescent="0.3">
      <c r="A32" s="600" t="s">
        <v>575</v>
      </c>
      <c r="B32" s="600" t="s">
        <v>554</v>
      </c>
      <c r="C32" s="674">
        <v>852</v>
      </c>
      <c r="D32" s="676">
        <v>2E-3</v>
      </c>
      <c r="E32" s="674">
        <v>606</v>
      </c>
      <c r="F32" s="676">
        <v>1.5E-3</v>
      </c>
    </row>
    <row r="33" spans="1:6" x14ac:dyDescent="0.3">
      <c r="A33" s="600" t="s">
        <v>575</v>
      </c>
      <c r="B33" s="600" t="s">
        <v>555</v>
      </c>
      <c r="C33" s="674">
        <v>10</v>
      </c>
      <c r="D33" s="676">
        <v>2.0000000000000002E-5</v>
      </c>
      <c r="E33" s="674">
        <v>31</v>
      </c>
      <c r="F33" s="676">
        <v>1E-4</v>
      </c>
    </row>
    <row r="34" spans="1:6" x14ac:dyDescent="0.3">
      <c r="A34" s="600" t="s">
        <v>572</v>
      </c>
      <c r="B34" s="600" t="s">
        <v>510</v>
      </c>
      <c r="C34" s="674">
        <v>0</v>
      </c>
      <c r="D34" s="678">
        <v>0</v>
      </c>
      <c r="E34" s="674">
        <v>0</v>
      </c>
      <c r="F34" s="678">
        <v>0</v>
      </c>
    </row>
    <row r="35" spans="1:6" x14ac:dyDescent="0.3">
      <c r="A35" s="600" t="s">
        <v>572</v>
      </c>
      <c r="B35" s="600" t="s">
        <v>533</v>
      </c>
      <c r="C35" s="674">
        <v>197</v>
      </c>
      <c r="D35" s="676">
        <v>5.0000000000000001E-4</v>
      </c>
      <c r="E35" s="674">
        <v>88</v>
      </c>
      <c r="F35" s="676">
        <v>2.0000000000000001E-4</v>
      </c>
    </row>
    <row r="36" spans="1:6" x14ac:dyDescent="0.3">
      <c r="A36" s="600" t="s">
        <v>572</v>
      </c>
      <c r="B36" s="600" t="s">
        <v>5</v>
      </c>
      <c r="C36" s="674">
        <v>3073</v>
      </c>
      <c r="D36" s="676">
        <v>7.3000000000000001E-3</v>
      </c>
      <c r="E36" s="674">
        <v>3777</v>
      </c>
      <c r="F36" s="676">
        <v>9.1000000000000004E-3</v>
      </c>
    </row>
    <row r="37" spans="1:6" x14ac:dyDescent="0.3">
      <c r="A37" s="600" t="s">
        <v>572</v>
      </c>
      <c r="B37" s="600" t="s">
        <v>451</v>
      </c>
      <c r="C37" s="674">
        <v>18005</v>
      </c>
      <c r="D37" s="675">
        <v>4.2599999999999999E-2</v>
      </c>
      <c r="E37" s="674">
        <v>18438</v>
      </c>
      <c r="F37" s="675">
        <v>4.4299999999999999E-2</v>
      </c>
    </row>
    <row r="38" spans="1:6" x14ac:dyDescent="0.3">
      <c r="A38" s="600" t="s">
        <v>572</v>
      </c>
      <c r="B38" s="600" t="s">
        <v>503</v>
      </c>
      <c r="C38" s="674">
        <v>9744</v>
      </c>
      <c r="D38" s="675">
        <v>2.3099999999999999E-2</v>
      </c>
      <c r="E38" s="674">
        <v>10424</v>
      </c>
      <c r="F38" s="675">
        <v>2.5100000000000001E-2</v>
      </c>
    </row>
    <row r="39" spans="1:6" x14ac:dyDescent="0.3">
      <c r="A39" s="600" t="s">
        <v>572</v>
      </c>
      <c r="B39" s="600" t="s">
        <v>556</v>
      </c>
      <c r="C39" s="674">
        <v>76</v>
      </c>
      <c r="D39" s="676">
        <v>2.0000000000000001E-4</v>
      </c>
      <c r="E39" s="674">
        <v>91</v>
      </c>
      <c r="F39" s="676">
        <v>2.0000000000000001E-4</v>
      </c>
    </row>
    <row r="40" spans="1:6" x14ac:dyDescent="0.3">
      <c r="A40" s="600" t="s">
        <v>572</v>
      </c>
      <c r="B40" s="600" t="s">
        <v>508</v>
      </c>
      <c r="C40" s="674">
        <v>1253</v>
      </c>
      <c r="D40" s="676">
        <v>3.0000000000000001E-3</v>
      </c>
      <c r="E40" s="674">
        <v>2405</v>
      </c>
      <c r="F40" s="676">
        <v>5.7999999999999996E-3</v>
      </c>
    </row>
    <row r="41" spans="1:6" x14ac:dyDescent="0.3">
      <c r="A41" s="600" t="s">
        <v>572</v>
      </c>
      <c r="B41" s="600" t="s">
        <v>557</v>
      </c>
      <c r="C41" s="674">
        <v>0</v>
      </c>
      <c r="D41" s="678">
        <v>0</v>
      </c>
      <c r="E41" s="674">
        <v>0</v>
      </c>
      <c r="F41" s="678">
        <v>0</v>
      </c>
    </row>
    <row r="42" spans="1:6" x14ac:dyDescent="0.3">
      <c r="A42" s="600" t="s">
        <v>572</v>
      </c>
      <c r="B42" s="600" t="s">
        <v>558</v>
      </c>
      <c r="C42" s="674">
        <v>114</v>
      </c>
      <c r="D42" s="676">
        <v>2.9999999999999997E-4</v>
      </c>
      <c r="E42" s="674">
        <v>130</v>
      </c>
      <c r="F42" s="676">
        <v>2.9999999999999997E-4</v>
      </c>
    </row>
    <row r="43" spans="1:6" x14ac:dyDescent="0.3">
      <c r="A43" s="600" t="s">
        <v>572</v>
      </c>
      <c r="B43" s="600" t="s">
        <v>449</v>
      </c>
      <c r="C43" s="674">
        <v>0</v>
      </c>
      <c r="D43" s="678">
        <v>0</v>
      </c>
      <c r="E43" s="674">
        <v>0</v>
      </c>
      <c r="F43" s="678">
        <v>0</v>
      </c>
    </row>
    <row r="44" spans="1:6" x14ac:dyDescent="0.3">
      <c r="A44" s="600" t="s">
        <v>572</v>
      </c>
      <c r="B44" s="600" t="s">
        <v>561</v>
      </c>
      <c r="C44" s="674">
        <v>0</v>
      </c>
      <c r="D44" s="678">
        <v>0</v>
      </c>
      <c r="E44" s="674">
        <v>0</v>
      </c>
      <c r="F44" s="678">
        <v>0</v>
      </c>
    </row>
    <row r="45" spans="1:6" x14ac:dyDescent="0.3">
      <c r="A45" s="600" t="s">
        <v>572</v>
      </c>
      <c r="B45" s="600" t="s">
        <v>563</v>
      </c>
      <c r="C45" s="674">
        <v>87</v>
      </c>
      <c r="D45" s="676">
        <v>2.0000000000000001E-4</v>
      </c>
      <c r="E45" s="674">
        <v>99</v>
      </c>
      <c r="F45" s="676">
        <v>2.0000000000000001E-4</v>
      </c>
    </row>
    <row r="46" spans="1:6" x14ac:dyDescent="0.3">
      <c r="A46" s="600" t="s">
        <v>572</v>
      </c>
      <c r="B46" s="600" t="s">
        <v>564</v>
      </c>
      <c r="C46" s="674">
        <v>4079</v>
      </c>
      <c r="D46" s="676">
        <v>9.7000000000000003E-3</v>
      </c>
      <c r="E46" s="674">
        <v>4263</v>
      </c>
      <c r="F46" s="676">
        <v>1.0200000000000001E-2</v>
      </c>
    </row>
    <row r="47" spans="1:6" x14ac:dyDescent="0.3">
      <c r="A47" s="600" t="s">
        <v>521</v>
      </c>
      <c r="B47" s="600" t="s">
        <v>618</v>
      </c>
      <c r="C47" s="674">
        <v>23</v>
      </c>
      <c r="D47" s="676">
        <v>1E-4</v>
      </c>
      <c r="E47" s="674">
        <v>30</v>
      </c>
      <c r="F47" s="676">
        <v>1E-4</v>
      </c>
    </row>
    <row r="48" spans="1:6" x14ac:dyDescent="0.3">
      <c r="A48" s="600" t="s">
        <v>576</v>
      </c>
      <c r="B48" s="600" t="s">
        <v>559</v>
      </c>
      <c r="C48" s="674">
        <v>8360</v>
      </c>
      <c r="D48" s="675">
        <v>1.9800000000000002E-2</v>
      </c>
      <c r="E48" s="674">
        <v>7205</v>
      </c>
      <c r="F48" s="675">
        <v>1.7299999999999999E-2</v>
      </c>
    </row>
  </sheetData>
  <sortState xmlns:xlrd2="http://schemas.microsoft.com/office/spreadsheetml/2017/richdata2" ref="B12:F19">
    <sortCondition descending="1" ref="E12:E19"/>
  </sortState>
  <customSheetViews>
    <customSheetView guid="{D8BF8DC6-9944-4951-B65A-9BA1998D7324}">
      <selection activeCell="I51" sqref="I51"/>
      <pageMargins left="0.7" right="0.7" top="0.75" bottom="0.75" header="0.3" footer="0.3"/>
    </customSheetView>
    <customSheetView guid="{A940DDCF-0BD5-4E39-979F-75E9626029AB}">
      <selection activeCell="I51" sqref="I5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6"/>
  <sheetViews>
    <sheetView topLeftCell="D1" workbookViewId="0">
      <selection activeCell="C28" sqref="C28"/>
    </sheetView>
  </sheetViews>
  <sheetFormatPr baseColWidth="10" defaultColWidth="11.44140625" defaultRowHeight="13.2" x14ac:dyDescent="0.3"/>
  <cols>
    <col min="1" max="1" width="26" style="66" bestFit="1" customWidth="1"/>
    <col min="2" max="2" width="19.109375" style="66" customWidth="1"/>
    <col min="3" max="3" width="71.33203125" style="66" bestFit="1" customWidth="1"/>
    <col min="4" max="4" width="9.109375" style="66" bestFit="1" customWidth="1"/>
    <col min="5" max="5" width="7.5546875" style="66" bestFit="1" customWidth="1"/>
    <col min="6" max="6" width="10.44140625" style="66" bestFit="1" customWidth="1"/>
    <col min="7" max="7" width="9.109375" style="66" bestFit="1" customWidth="1"/>
    <col min="8" max="8" width="7.5546875" style="66" bestFit="1" customWidth="1"/>
    <col min="9" max="9" width="10.44140625" style="66" bestFit="1" customWidth="1"/>
    <col min="10" max="16384" width="11.44140625" style="66"/>
  </cols>
  <sheetData>
    <row r="1" spans="1:9" x14ac:dyDescent="0.3">
      <c r="A1" s="670" t="s">
        <v>403</v>
      </c>
      <c r="B1" s="670" t="s">
        <v>532</v>
      </c>
      <c r="C1" s="670" t="s">
        <v>404</v>
      </c>
      <c r="D1" s="670" t="s">
        <v>405</v>
      </c>
      <c r="E1" s="670" t="s">
        <v>2</v>
      </c>
      <c r="F1" s="670" t="s">
        <v>355</v>
      </c>
      <c r="G1" s="670" t="s">
        <v>405</v>
      </c>
      <c r="H1" s="670" t="s">
        <v>2</v>
      </c>
      <c r="I1" s="670" t="s">
        <v>355</v>
      </c>
    </row>
    <row r="2" spans="1:9" x14ac:dyDescent="0.3">
      <c r="A2" s="576" t="s">
        <v>406</v>
      </c>
      <c r="B2" s="576" t="s">
        <v>407</v>
      </c>
      <c r="C2" s="576" t="s">
        <v>408</v>
      </c>
      <c r="D2" s="667">
        <v>142.624</v>
      </c>
      <c r="E2" s="667">
        <v>6.4829999999999997</v>
      </c>
      <c r="F2" s="668">
        <f>+E2/D2</f>
        <v>4.5455182858424946E-2</v>
      </c>
      <c r="G2" s="667">
        <v>146.18700000000001</v>
      </c>
      <c r="H2" s="667">
        <v>4.3339999999999996</v>
      </c>
      <c r="I2" s="668">
        <f>+H2/G2</f>
        <v>2.9646959031924859E-2</v>
      </c>
    </row>
    <row r="3" spans="1:9" x14ac:dyDescent="0.3">
      <c r="A3" s="576" t="s">
        <v>631</v>
      </c>
      <c r="B3" s="576" t="s">
        <v>409</v>
      </c>
      <c r="C3" s="576" t="s">
        <v>410</v>
      </c>
      <c r="D3" s="667">
        <v>6538.683</v>
      </c>
      <c r="E3" s="667">
        <v>346.50799999999998</v>
      </c>
      <c r="F3" s="668">
        <f t="shared" ref="F3:F65" si="0">+E3/D3</f>
        <v>5.2993546253886289E-2</v>
      </c>
      <c r="G3" s="667">
        <v>11295.687</v>
      </c>
      <c r="H3" s="667">
        <v>159.774</v>
      </c>
      <c r="I3" s="668">
        <f t="shared" ref="I3:I65" si="1">+H3/G3</f>
        <v>1.414469080101104E-2</v>
      </c>
    </row>
    <row r="4" spans="1:9" x14ac:dyDescent="0.3">
      <c r="A4" s="576" t="s">
        <v>632</v>
      </c>
      <c r="B4" s="576" t="s">
        <v>411</v>
      </c>
      <c r="C4" s="576" t="s">
        <v>412</v>
      </c>
      <c r="D4" s="667">
        <v>690.45100000000002</v>
      </c>
      <c r="E4" s="667">
        <v>690.45100000000002</v>
      </c>
      <c r="F4" s="668">
        <f t="shared" si="0"/>
        <v>1</v>
      </c>
      <c r="G4" s="667">
        <v>865.34299999999996</v>
      </c>
      <c r="H4" s="667">
        <v>865.34299999999996</v>
      </c>
      <c r="I4" s="668">
        <f t="shared" si="1"/>
        <v>1</v>
      </c>
    </row>
    <row r="5" spans="1:9" x14ac:dyDescent="0.3">
      <c r="A5" s="576" t="s">
        <v>632</v>
      </c>
      <c r="B5" s="576" t="s">
        <v>413</v>
      </c>
      <c r="C5" s="576" t="s">
        <v>410</v>
      </c>
      <c r="D5" s="667">
        <v>26148.805</v>
      </c>
      <c r="E5" s="667">
        <v>526.97799999999995</v>
      </c>
      <c r="F5" s="668">
        <f t="shared" si="0"/>
        <v>2.0153043322629845E-2</v>
      </c>
      <c r="G5" s="667">
        <v>34128.665999999997</v>
      </c>
      <c r="H5" s="667">
        <v>524.423</v>
      </c>
      <c r="I5" s="668">
        <f t="shared" si="1"/>
        <v>1.5366056206240233E-2</v>
      </c>
    </row>
    <row r="6" spans="1:9" x14ac:dyDescent="0.3">
      <c r="A6" s="576" t="s">
        <v>633</v>
      </c>
      <c r="B6" s="576" t="s">
        <v>414</v>
      </c>
      <c r="C6" s="576" t="s">
        <v>410</v>
      </c>
      <c r="D6" s="667">
        <v>11886.307000000001</v>
      </c>
      <c r="E6" s="667">
        <v>479.05099999999999</v>
      </c>
      <c r="F6" s="668">
        <f t="shared" si="0"/>
        <v>4.0302761825014279E-2</v>
      </c>
      <c r="G6" s="667">
        <v>14757.523999999999</v>
      </c>
      <c r="H6" s="667">
        <v>228.38800000000001</v>
      </c>
      <c r="I6" s="668">
        <f t="shared" si="1"/>
        <v>1.5476037850251846E-2</v>
      </c>
    </row>
    <row r="7" spans="1:9" x14ac:dyDescent="0.3">
      <c r="A7" s="576" t="s">
        <v>634</v>
      </c>
      <c r="B7" s="576" t="s">
        <v>415</v>
      </c>
      <c r="C7" s="576" t="s">
        <v>416</v>
      </c>
      <c r="D7" s="667">
        <v>996.149</v>
      </c>
      <c r="E7" s="667">
        <v>996.149</v>
      </c>
      <c r="F7" s="668">
        <f t="shared" si="0"/>
        <v>1</v>
      </c>
      <c r="G7" s="667">
        <v>996.149</v>
      </c>
      <c r="H7" s="667">
        <v>996.149</v>
      </c>
      <c r="I7" s="668">
        <f t="shared" si="1"/>
        <v>1</v>
      </c>
    </row>
    <row r="8" spans="1:9" x14ac:dyDescent="0.3">
      <c r="A8" s="576" t="s">
        <v>634</v>
      </c>
      <c r="B8" s="576" t="s">
        <v>417</v>
      </c>
      <c r="C8" s="576" t="s">
        <v>410</v>
      </c>
      <c r="D8" s="667">
        <v>28605.866000000002</v>
      </c>
      <c r="E8" s="667">
        <v>560.91499999999996</v>
      </c>
      <c r="F8" s="668">
        <f t="shared" si="0"/>
        <v>1.9608390810472227E-2</v>
      </c>
      <c r="G8" s="667">
        <v>16603.294999999998</v>
      </c>
      <c r="H8" s="667">
        <v>530.09199999999998</v>
      </c>
      <c r="I8" s="668">
        <f t="shared" si="1"/>
        <v>3.1926915711610257E-2</v>
      </c>
    </row>
    <row r="9" spans="1:9" x14ac:dyDescent="0.3">
      <c r="A9" s="576" t="s">
        <v>635</v>
      </c>
      <c r="B9" s="576" t="s">
        <v>418</v>
      </c>
      <c r="C9" s="576" t="s">
        <v>410</v>
      </c>
      <c r="D9" s="667">
        <v>21034.106</v>
      </c>
      <c r="E9" s="667">
        <v>908.99699999999996</v>
      </c>
      <c r="F9" s="668">
        <f t="shared" si="0"/>
        <v>4.321538552672502E-2</v>
      </c>
      <c r="G9" s="667">
        <v>20020.756000000001</v>
      </c>
      <c r="H9" s="667">
        <v>469.06799999999998</v>
      </c>
      <c r="I9" s="668">
        <f t="shared" si="1"/>
        <v>2.3429085295280556E-2</v>
      </c>
    </row>
    <row r="10" spans="1:9" x14ac:dyDescent="0.3">
      <c r="A10" s="576" t="s">
        <v>636</v>
      </c>
      <c r="B10" s="576" t="s">
        <v>419</v>
      </c>
      <c r="C10" s="576" t="s">
        <v>420</v>
      </c>
      <c r="D10" s="576"/>
      <c r="E10" s="576"/>
      <c r="F10" s="668"/>
      <c r="G10" s="667">
        <v>200</v>
      </c>
      <c r="H10" s="667">
        <v>200</v>
      </c>
      <c r="I10" s="668">
        <f t="shared" si="1"/>
        <v>1</v>
      </c>
    </row>
    <row r="11" spans="1:9" x14ac:dyDescent="0.3">
      <c r="A11" s="576" t="s">
        <v>636</v>
      </c>
      <c r="B11" s="576" t="s">
        <v>421</v>
      </c>
      <c r="C11" s="576" t="s">
        <v>410</v>
      </c>
      <c r="D11" s="667">
        <v>32141.874</v>
      </c>
      <c r="E11" s="667">
        <v>1379.14</v>
      </c>
      <c r="F11" s="668">
        <f t="shared" si="0"/>
        <v>4.2907890187112302E-2</v>
      </c>
      <c r="G11" s="667">
        <v>42991.082999999999</v>
      </c>
      <c r="H11" s="667">
        <v>1671.8389999999999</v>
      </c>
      <c r="I11" s="668">
        <f t="shared" si="1"/>
        <v>3.8888041038649804E-2</v>
      </c>
    </row>
    <row r="12" spans="1:9" x14ac:dyDescent="0.3">
      <c r="A12" s="576" t="s">
        <v>637</v>
      </c>
      <c r="B12" s="576" t="s">
        <v>422</v>
      </c>
      <c r="C12" s="576" t="s">
        <v>410</v>
      </c>
      <c r="D12" s="667">
        <v>28098.398000000001</v>
      </c>
      <c r="E12" s="667">
        <v>851.66700000000003</v>
      </c>
      <c r="F12" s="668">
        <f t="shared" si="0"/>
        <v>3.0310162166540599E-2</v>
      </c>
      <c r="G12" s="667">
        <v>27159.825000000001</v>
      </c>
      <c r="H12" s="667">
        <v>605.66899999999998</v>
      </c>
      <c r="I12" s="668">
        <f t="shared" si="1"/>
        <v>2.2300180505581312E-2</v>
      </c>
    </row>
    <row r="13" spans="1:9" x14ac:dyDescent="0.3">
      <c r="A13" s="576" t="s">
        <v>638</v>
      </c>
      <c r="B13" s="576" t="s">
        <v>423</v>
      </c>
      <c r="C13" s="576" t="s">
        <v>410</v>
      </c>
      <c r="D13" s="667">
        <v>65674.638999999996</v>
      </c>
      <c r="E13" s="667">
        <v>674.572</v>
      </c>
      <c r="F13" s="668">
        <f t="shared" si="0"/>
        <v>1.0271423037437633E-2</v>
      </c>
      <c r="G13" s="667">
        <v>51679.656000000003</v>
      </c>
      <c r="H13" s="667">
        <v>281.79199999999997</v>
      </c>
      <c r="I13" s="668">
        <f t="shared" si="1"/>
        <v>5.4526678737954436E-3</v>
      </c>
    </row>
    <row r="14" spans="1:9" x14ac:dyDescent="0.3">
      <c r="A14" s="576" t="s">
        <v>639</v>
      </c>
      <c r="B14" s="576" t="s">
        <v>424</v>
      </c>
      <c r="C14" s="576" t="s">
        <v>410</v>
      </c>
      <c r="D14" s="667">
        <v>44240.661</v>
      </c>
      <c r="E14" s="667">
        <v>690.75599999999997</v>
      </c>
      <c r="F14" s="668">
        <f t="shared" si="0"/>
        <v>1.5613600348331142E-2</v>
      </c>
      <c r="G14" s="667">
        <v>49056.650999999998</v>
      </c>
      <c r="H14" s="667">
        <v>899.38</v>
      </c>
      <c r="I14" s="668">
        <f t="shared" si="1"/>
        <v>1.8333497735098143E-2</v>
      </c>
    </row>
    <row r="15" spans="1:9" x14ac:dyDescent="0.3">
      <c r="A15" s="576" t="s">
        <v>640</v>
      </c>
      <c r="B15" s="576" t="s">
        <v>425</v>
      </c>
      <c r="C15" s="576" t="s">
        <v>410</v>
      </c>
      <c r="D15" s="667">
        <v>23958.755000000001</v>
      </c>
      <c r="E15" s="667">
        <v>98.180999999999997</v>
      </c>
      <c r="F15" s="668">
        <f t="shared" si="0"/>
        <v>4.0979174418704139E-3</v>
      </c>
      <c r="G15" s="667">
        <v>17340.651999999998</v>
      </c>
      <c r="H15" s="667">
        <v>39.329000000000001</v>
      </c>
      <c r="I15" s="668">
        <f t="shared" si="1"/>
        <v>2.268023140075702E-3</v>
      </c>
    </row>
    <row r="16" spans="1:9" x14ac:dyDescent="0.3">
      <c r="A16" s="576" t="s">
        <v>641</v>
      </c>
      <c r="B16" s="576" t="s">
        <v>426</v>
      </c>
      <c r="C16" s="576" t="s">
        <v>427</v>
      </c>
      <c r="D16" s="667">
        <v>987.01199999999994</v>
      </c>
      <c r="E16" s="667">
        <v>987.01199999999994</v>
      </c>
      <c r="F16" s="668">
        <f t="shared" si="0"/>
        <v>1</v>
      </c>
      <c r="G16" s="667">
        <v>1039.7809999999999</v>
      </c>
      <c r="H16" s="667">
        <v>1039.7809999999999</v>
      </c>
      <c r="I16" s="668">
        <f t="shared" si="1"/>
        <v>1</v>
      </c>
    </row>
    <row r="17" spans="1:9" x14ac:dyDescent="0.3">
      <c r="A17" s="576" t="s">
        <v>641</v>
      </c>
      <c r="B17" s="576" t="s">
        <v>428</v>
      </c>
      <c r="C17" s="576" t="s">
        <v>410</v>
      </c>
      <c r="D17" s="667">
        <v>24328.519</v>
      </c>
      <c r="E17" s="667">
        <v>338.80599999999998</v>
      </c>
      <c r="F17" s="668">
        <f t="shared" si="0"/>
        <v>1.3926289553424932E-2</v>
      </c>
      <c r="G17" s="667">
        <v>20716.421999999999</v>
      </c>
      <c r="H17" s="667">
        <v>190.70699999999999</v>
      </c>
      <c r="I17" s="668">
        <f t="shared" si="1"/>
        <v>9.2055954450049344E-3</v>
      </c>
    </row>
    <row r="18" spans="1:9" x14ac:dyDescent="0.3">
      <c r="A18" s="576" t="s">
        <v>642</v>
      </c>
      <c r="B18" s="576" t="s">
        <v>429</v>
      </c>
      <c r="C18" s="576" t="s">
        <v>410</v>
      </c>
      <c r="D18" s="667">
        <v>11545.921</v>
      </c>
      <c r="E18" s="667">
        <v>548.93100000000004</v>
      </c>
      <c r="F18" s="668">
        <f t="shared" si="0"/>
        <v>4.7543283900868545E-2</v>
      </c>
      <c r="G18" s="667">
        <v>7317.1790000000001</v>
      </c>
      <c r="H18" s="667">
        <v>709.596</v>
      </c>
      <c r="I18" s="668">
        <f t="shared" si="1"/>
        <v>9.6976717393410766E-2</v>
      </c>
    </row>
    <row r="19" spans="1:9" x14ac:dyDescent="0.3">
      <c r="A19" s="576" t="s">
        <v>643</v>
      </c>
      <c r="B19" s="576" t="s">
        <v>430</v>
      </c>
      <c r="C19" s="576" t="s">
        <v>410</v>
      </c>
      <c r="D19" s="667">
        <v>36308.972999999998</v>
      </c>
      <c r="E19" s="667">
        <v>9.5719999999999992</v>
      </c>
      <c r="F19" s="668">
        <f t="shared" si="0"/>
        <v>2.6362629424963354E-4</v>
      </c>
      <c r="G19" s="667">
        <v>33881.495999999999</v>
      </c>
      <c r="H19" s="667">
        <v>31.341999999999999</v>
      </c>
      <c r="I19" s="668">
        <f t="shared" si="1"/>
        <v>9.2504770155367401E-4</v>
      </c>
    </row>
    <row r="20" spans="1:9" x14ac:dyDescent="0.3">
      <c r="A20" s="576" t="s">
        <v>644</v>
      </c>
      <c r="B20" s="576" t="s">
        <v>431</v>
      </c>
      <c r="C20" s="576" t="s">
        <v>410</v>
      </c>
      <c r="D20" s="667">
        <v>11639.992</v>
      </c>
      <c r="E20" s="667">
        <v>292.298</v>
      </c>
      <c r="F20" s="668">
        <f t="shared" si="0"/>
        <v>2.5111529286274425E-2</v>
      </c>
      <c r="G20" s="667">
        <v>18002.107</v>
      </c>
      <c r="H20" s="667">
        <v>245.339</v>
      </c>
      <c r="I20" s="668">
        <f t="shared" si="1"/>
        <v>1.362834917046099E-2</v>
      </c>
    </row>
    <row r="21" spans="1:9" x14ac:dyDescent="0.3">
      <c r="A21" s="576" t="s">
        <v>645</v>
      </c>
      <c r="B21" s="576" t="s">
        <v>432</v>
      </c>
      <c r="C21" s="576" t="s">
        <v>410</v>
      </c>
      <c r="D21" s="667">
        <v>19867.857</v>
      </c>
      <c r="E21" s="667">
        <v>49.917999999999999</v>
      </c>
      <c r="F21" s="668">
        <f t="shared" si="0"/>
        <v>2.5125004674636021E-3</v>
      </c>
      <c r="G21" s="667">
        <v>27327.436000000002</v>
      </c>
      <c r="H21" s="576">
        <v>0</v>
      </c>
      <c r="I21" s="668">
        <f t="shared" si="1"/>
        <v>0</v>
      </c>
    </row>
    <row r="22" spans="1:9" x14ac:dyDescent="0.3">
      <c r="A22" s="576" t="s">
        <v>646</v>
      </c>
      <c r="B22" s="576" t="s">
        <v>433</v>
      </c>
      <c r="C22" s="576" t="s">
        <v>410</v>
      </c>
      <c r="D22" s="576"/>
      <c r="E22" s="576"/>
      <c r="F22" s="668"/>
      <c r="G22" s="667">
        <v>33913.311000000002</v>
      </c>
      <c r="H22" s="667">
        <v>305.10899999999998</v>
      </c>
      <c r="I22" s="668">
        <f t="shared" si="1"/>
        <v>8.9967328757725833E-3</v>
      </c>
    </row>
    <row r="23" spans="1:9" x14ac:dyDescent="0.3">
      <c r="A23" s="576" t="s">
        <v>350</v>
      </c>
      <c r="B23" s="576" t="s">
        <v>621</v>
      </c>
      <c r="C23" s="576" t="s">
        <v>628</v>
      </c>
      <c r="D23" s="667">
        <v>1686.2360000000001</v>
      </c>
      <c r="E23" s="667">
        <v>524.04300000000001</v>
      </c>
      <c r="F23" s="668">
        <f t="shared" si="0"/>
        <v>0.31077678332095859</v>
      </c>
      <c r="G23" s="667">
        <v>1888.173</v>
      </c>
      <c r="H23" s="667">
        <v>511.24299999999999</v>
      </c>
      <c r="I23" s="668">
        <f t="shared" si="1"/>
        <v>0.27076067712015794</v>
      </c>
    </row>
    <row r="24" spans="1:9" x14ac:dyDescent="0.3">
      <c r="A24" s="576" t="s">
        <v>350</v>
      </c>
      <c r="B24" s="576" t="s">
        <v>434</v>
      </c>
      <c r="C24" s="576" t="s">
        <v>435</v>
      </c>
      <c r="D24" s="667">
        <v>401.04399999999998</v>
      </c>
      <c r="E24" s="667">
        <v>357.59500000000003</v>
      </c>
      <c r="F24" s="668">
        <f t="shared" si="0"/>
        <v>0.89166026670390297</v>
      </c>
      <c r="G24" s="667">
        <v>513.00800000000004</v>
      </c>
      <c r="H24" s="667">
        <v>512.59900000000005</v>
      </c>
      <c r="I24" s="668">
        <f t="shared" si="1"/>
        <v>0.99920274147771582</v>
      </c>
    </row>
    <row r="25" spans="1:9" x14ac:dyDescent="0.3">
      <c r="A25" s="576" t="s">
        <v>350</v>
      </c>
      <c r="B25" s="576" t="s">
        <v>436</v>
      </c>
      <c r="C25" s="576" t="s">
        <v>437</v>
      </c>
      <c r="D25" s="667">
        <v>1860.835</v>
      </c>
      <c r="E25" s="667">
        <v>1808.212</v>
      </c>
      <c r="F25" s="668">
        <f t="shared" si="0"/>
        <v>0.97172075976644889</v>
      </c>
      <c r="G25" s="667">
        <v>1732.1279999999999</v>
      </c>
      <c r="H25" s="667">
        <v>1731.7370000000001</v>
      </c>
      <c r="I25" s="668">
        <f t="shared" si="1"/>
        <v>0.99977426610504549</v>
      </c>
    </row>
    <row r="26" spans="1:9" x14ac:dyDescent="0.3">
      <c r="A26" s="576" t="s">
        <v>350</v>
      </c>
      <c r="B26" s="576" t="s">
        <v>438</v>
      </c>
      <c r="C26" s="576" t="s">
        <v>439</v>
      </c>
      <c r="D26" s="667">
        <v>41.847999999999999</v>
      </c>
      <c r="E26" s="667">
        <v>31.8</v>
      </c>
      <c r="F26" s="668">
        <f t="shared" si="0"/>
        <v>0.75989294589944567</v>
      </c>
      <c r="G26" s="667">
        <v>44.884999999999998</v>
      </c>
      <c r="H26" s="667">
        <v>37.299999999999997</v>
      </c>
      <c r="I26" s="668">
        <f t="shared" si="1"/>
        <v>0.83101258772418396</v>
      </c>
    </row>
    <row r="27" spans="1:9" x14ac:dyDescent="0.3">
      <c r="A27" s="576" t="s">
        <v>350</v>
      </c>
      <c r="B27" s="576" t="s">
        <v>440</v>
      </c>
      <c r="C27" s="576" t="s">
        <v>441</v>
      </c>
      <c r="D27" s="667">
        <v>278.50099999999998</v>
      </c>
      <c r="E27" s="667">
        <v>274.64299999999997</v>
      </c>
      <c r="F27" s="668">
        <f t="shared" si="0"/>
        <v>0.9861472669757021</v>
      </c>
      <c r="G27" s="667">
        <v>269.214</v>
      </c>
      <c r="H27" s="667">
        <v>266.72300000000001</v>
      </c>
      <c r="I27" s="668">
        <f t="shared" si="1"/>
        <v>0.99074713796459324</v>
      </c>
    </row>
    <row r="28" spans="1:9" x14ac:dyDescent="0.3">
      <c r="A28" s="576" t="s">
        <v>350</v>
      </c>
      <c r="B28" s="576" t="s">
        <v>442</v>
      </c>
      <c r="C28" s="576" t="s">
        <v>443</v>
      </c>
      <c r="D28" s="667">
        <v>84.132000000000005</v>
      </c>
      <c r="E28" s="667">
        <v>76.781000000000006</v>
      </c>
      <c r="F28" s="668">
        <f t="shared" si="0"/>
        <v>0.91262539818380639</v>
      </c>
      <c r="G28" s="667">
        <v>114.14700000000001</v>
      </c>
      <c r="H28" s="667">
        <v>113.956</v>
      </c>
      <c r="I28" s="668">
        <f t="shared" si="1"/>
        <v>0.99832671905525328</v>
      </c>
    </row>
    <row r="29" spans="1:9" x14ac:dyDescent="0.3">
      <c r="A29" s="576" t="s">
        <v>350</v>
      </c>
      <c r="B29" s="576" t="s">
        <v>444</v>
      </c>
      <c r="C29" s="576" t="s">
        <v>445</v>
      </c>
      <c r="D29" s="576"/>
      <c r="E29" s="576"/>
      <c r="F29" s="668"/>
      <c r="G29" s="667">
        <v>483.61599999999999</v>
      </c>
      <c r="H29" s="667">
        <v>481.017</v>
      </c>
      <c r="I29" s="668">
        <f t="shared" si="1"/>
        <v>0.99462590154171904</v>
      </c>
    </row>
    <row r="30" spans="1:9" x14ac:dyDescent="0.3">
      <c r="A30" s="576" t="s">
        <v>350</v>
      </c>
      <c r="B30" s="576" t="s">
        <v>446</v>
      </c>
      <c r="C30" s="576" t="s">
        <v>447</v>
      </c>
      <c r="D30" s="576"/>
      <c r="E30" s="576"/>
      <c r="F30" s="668"/>
      <c r="G30" s="667">
        <v>123.488</v>
      </c>
      <c r="H30" s="667">
        <v>122.18</v>
      </c>
      <c r="I30" s="668">
        <f t="shared" si="1"/>
        <v>0.98940787768852045</v>
      </c>
    </row>
    <row r="31" spans="1:9" x14ac:dyDescent="0.3">
      <c r="A31" s="576" t="s">
        <v>223</v>
      </c>
      <c r="B31" s="576" t="s">
        <v>448</v>
      </c>
      <c r="C31" s="576" t="s">
        <v>449</v>
      </c>
      <c r="D31" s="667">
        <v>349.12599999999998</v>
      </c>
      <c r="E31" s="576">
        <v>0</v>
      </c>
      <c r="F31" s="668">
        <f t="shared" si="0"/>
        <v>0</v>
      </c>
      <c r="G31" s="667">
        <v>357.84800000000001</v>
      </c>
      <c r="H31" s="576">
        <v>0</v>
      </c>
      <c r="I31" s="668">
        <f t="shared" si="1"/>
        <v>0</v>
      </c>
    </row>
    <row r="32" spans="1:9" x14ac:dyDescent="0.3">
      <c r="A32" s="576" t="s">
        <v>215</v>
      </c>
      <c r="B32" s="576" t="s">
        <v>450</v>
      </c>
      <c r="C32" s="576" t="s">
        <v>451</v>
      </c>
      <c r="D32" s="667">
        <v>17527.86</v>
      </c>
      <c r="E32" s="667">
        <v>17527.859</v>
      </c>
      <c r="F32" s="668">
        <f t="shared" si="0"/>
        <v>0.99999994294796968</v>
      </c>
      <c r="G32" s="667">
        <v>17965.715</v>
      </c>
      <c r="H32" s="667">
        <v>17965.713</v>
      </c>
      <c r="I32" s="668">
        <f t="shared" si="1"/>
        <v>0.99999988867684919</v>
      </c>
    </row>
    <row r="33" spans="1:9" x14ac:dyDescent="0.3">
      <c r="A33" s="576" t="s">
        <v>452</v>
      </c>
      <c r="B33" s="576" t="s">
        <v>453</v>
      </c>
      <c r="C33" s="576" t="s">
        <v>454</v>
      </c>
      <c r="D33" s="667">
        <v>1521.0429999999999</v>
      </c>
      <c r="E33" s="667">
        <v>1447.213</v>
      </c>
      <c r="F33" s="668">
        <f t="shared" si="0"/>
        <v>0.95146093831666823</v>
      </c>
      <c r="G33" s="576"/>
      <c r="H33" s="576"/>
      <c r="I33" s="668"/>
    </row>
    <row r="34" spans="1:9" x14ac:dyDescent="0.3">
      <c r="A34" s="576" t="s">
        <v>452</v>
      </c>
      <c r="B34" s="576" t="s">
        <v>455</v>
      </c>
      <c r="C34" s="576" t="s">
        <v>456</v>
      </c>
      <c r="D34" s="667">
        <v>3635.7130000000002</v>
      </c>
      <c r="E34" s="667">
        <v>3407.953</v>
      </c>
      <c r="F34" s="668">
        <f t="shared" si="0"/>
        <v>0.9373547912060165</v>
      </c>
      <c r="G34" s="576"/>
      <c r="H34" s="576"/>
      <c r="I34" s="668"/>
    </row>
    <row r="35" spans="1:9" x14ac:dyDescent="0.3">
      <c r="A35" s="576" t="s">
        <v>223</v>
      </c>
      <c r="B35" s="576" t="s">
        <v>457</v>
      </c>
      <c r="C35" s="576" t="s">
        <v>449</v>
      </c>
      <c r="D35" s="667">
        <v>1053.06</v>
      </c>
      <c r="E35" s="576">
        <v>0</v>
      </c>
      <c r="F35" s="668">
        <f t="shared" si="0"/>
        <v>0</v>
      </c>
      <c r="G35" s="667">
        <v>1091.8</v>
      </c>
      <c r="H35" s="576">
        <v>0</v>
      </c>
      <c r="I35" s="668">
        <f t="shared" si="1"/>
        <v>0</v>
      </c>
    </row>
    <row r="36" spans="1:9" x14ac:dyDescent="0.3">
      <c r="A36" s="576" t="s">
        <v>458</v>
      </c>
      <c r="B36" s="576" t="s">
        <v>459</v>
      </c>
      <c r="C36" s="576" t="s">
        <v>460</v>
      </c>
      <c r="D36" s="667">
        <v>11507.603999999999</v>
      </c>
      <c r="E36" s="667">
        <v>11197.621999999999</v>
      </c>
      <c r="F36" s="668">
        <f t="shared" si="0"/>
        <v>0.97306285478714771</v>
      </c>
      <c r="G36" s="667">
        <v>11827.491</v>
      </c>
      <c r="H36" s="667">
        <v>11564.366</v>
      </c>
      <c r="I36" s="668">
        <f t="shared" si="1"/>
        <v>0.97775310080557243</v>
      </c>
    </row>
    <row r="37" spans="1:9" x14ac:dyDescent="0.3">
      <c r="A37" s="576" t="s">
        <v>461</v>
      </c>
      <c r="B37" s="576" t="s">
        <v>462</v>
      </c>
      <c r="C37" s="576" t="s">
        <v>463</v>
      </c>
      <c r="D37" s="667">
        <v>3545.4540000000002</v>
      </c>
      <c r="E37" s="667">
        <v>1243.71</v>
      </c>
      <c r="F37" s="668">
        <f t="shared" si="0"/>
        <v>0.35079005396770058</v>
      </c>
      <c r="G37" s="667">
        <v>2936.8629999999998</v>
      </c>
      <c r="H37" s="667">
        <v>1601.797</v>
      </c>
      <c r="I37" s="668">
        <f t="shared" si="1"/>
        <v>0.54541086867177668</v>
      </c>
    </row>
    <row r="38" spans="1:9" x14ac:dyDescent="0.3">
      <c r="A38" s="576" t="s">
        <v>464</v>
      </c>
      <c r="B38" s="576" t="s">
        <v>465</v>
      </c>
      <c r="C38" s="576" t="s">
        <v>466</v>
      </c>
      <c r="D38" s="576"/>
      <c r="E38" s="576"/>
      <c r="F38" s="668"/>
      <c r="G38" s="667">
        <v>620.39200000000005</v>
      </c>
      <c r="H38" s="667">
        <v>62.473999999999997</v>
      </c>
      <c r="I38" s="668">
        <f t="shared" si="1"/>
        <v>0.10070084720628246</v>
      </c>
    </row>
    <row r="39" spans="1:9" x14ac:dyDescent="0.3">
      <c r="A39" s="576" t="s">
        <v>223</v>
      </c>
      <c r="B39" s="576" t="s">
        <v>467</v>
      </c>
      <c r="C39" s="576" t="s">
        <v>449</v>
      </c>
      <c r="D39" s="667">
        <v>393.78399999999999</v>
      </c>
      <c r="E39" s="576">
        <v>0</v>
      </c>
      <c r="F39" s="668">
        <f t="shared" si="0"/>
        <v>0</v>
      </c>
      <c r="G39" s="667">
        <v>363.25900000000001</v>
      </c>
      <c r="H39" s="576">
        <v>0</v>
      </c>
      <c r="I39" s="668">
        <f t="shared" si="1"/>
        <v>0</v>
      </c>
    </row>
    <row r="40" spans="1:9" x14ac:dyDescent="0.3">
      <c r="A40" s="576" t="s">
        <v>215</v>
      </c>
      <c r="B40" s="576" t="s">
        <v>468</v>
      </c>
      <c r="C40" s="576" t="s">
        <v>451</v>
      </c>
      <c r="D40" s="667">
        <v>619.52300000000002</v>
      </c>
      <c r="E40" s="667">
        <v>477.63499999999999</v>
      </c>
      <c r="F40" s="668">
        <f t="shared" si="0"/>
        <v>0.77097218343790297</v>
      </c>
      <c r="G40" s="667">
        <v>634.99900000000002</v>
      </c>
      <c r="H40" s="667">
        <v>472.44900000000001</v>
      </c>
      <c r="I40" s="668">
        <f t="shared" si="1"/>
        <v>0.74401534490605492</v>
      </c>
    </row>
    <row r="41" spans="1:9" x14ac:dyDescent="0.3">
      <c r="A41" s="576" t="s">
        <v>19</v>
      </c>
      <c r="B41" s="576" t="s">
        <v>469</v>
      </c>
      <c r="C41" s="576" t="s">
        <v>23</v>
      </c>
      <c r="D41" s="667">
        <v>41464.892</v>
      </c>
      <c r="E41" s="667">
        <v>13088.011</v>
      </c>
      <c r="F41" s="668">
        <f t="shared" si="0"/>
        <v>0.31564078353321168</v>
      </c>
      <c r="G41" s="667">
        <v>34920.036</v>
      </c>
      <c r="H41" s="667">
        <v>10233.565000000001</v>
      </c>
      <c r="I41" s="668">
        <f t="shared" si="1"/>
        <v>0.29305711483229857</v>
      </c>
    </row>
    <row r="42" spans="1:9" x14ac:dyDescent="0.3">
      <c r="A42" s="576" t="s">
        <v>470</v>
      </c>
      <c r="B42" s="576" t="s">
        <v>471</v>
      </c>
      <c r="C42" s="576" t="s">
        <v>163</v>
      </c>
      <c r="D42" s="667">
        <v>40631.851000000002</v>
      </c>
      <c r="E42" s="667">
        <v>17974.421999999999</v>
      </c>
      <c r="F42" s="668">
        <f t="shared" si="0"/>
        <v>0.44237270903557896</v>
      </c>
      <c r="G42" s="667">
        <v>28759.165000000001</v>
      </c>
      <c r="H42" s="667">
        <v>11443.008</v>
      </c>
      <c r="I42" s="668">
        <f t="shared" si="1"/>
        <v>0.39789082888880811</v>
      </c>
    </row>
    <row r="43" spans="1:9" x14ac:dyDescent="0.3">
      <c r="A43" s="576" t="s">
        <v>115</v>
      </c>
      <c r="B43" s="576" t="s">
        <v>472</v>
      </c>
      <c r="C43" s="576" t="s">
        <v>270</v>
      </c>
      <c r="D43" s="576"/>
      <c r="E43" s="576"/>
      <c r="F43" s="668"/>
      <c r="G43" s="667">
        <v>46</v>
      </c>
      <c r="H43" s="667">
        <v>17.5</v>
      </c>
      <c r="I43" s="668">
        <f t="shared" si="1"/>
        <v>0.38043478260869568</v>
      </c>
    </row>
    <row r="44" spans="1:9" x14ac:dyDescent="0.3">
      <c r="A44" s="576" t="s">
        <v>195</v>
      </c>
      <c r="B44" s="576" t="s">
        <v>473</v>
      </c>
      <c r="C44" s="576" t="s">
        <v>474</v>
      </c>
      <c r="D44" s="667">
        <v>1384.3820000000001</v>
      </c>
      <c r="E44" s="667">
        <v>342.00400000000002</v>
      </c>
      <c r="F44" s="668">
        <f t="shared" si="0"/>
        <v>0.24704452961682541</v>
      </c>
      <c r="G44" s="667">
        <v>1237.134</v>
      </c>
      <c r="H44" s="667">
        <v>349.39600000000002</v>
      </c>
      <c r="I44" s="668">
        <f t="shared" si="1"/>
        <v>0.28242373097821255</v>
      </c>
    </row>
    <row r="45" spans="1:9" ht="39.6" x14ac:dyDescent="0.3">
      <c r="A45" s="576" t="s">
        <v>630</v>
      </c>
      <c r="B45" s="669" t="s">
        <v>647</v>
      </c>
      <c r="C45" s="576" t="s">
        <v>475</v>
      </c>
      <c r="D45" s="667">
        <v>241256.587</v>
      </c>
      <c r="E45" s="667">
        <v>36056.120999999999</v>
      </c>
      <c r="F45" s="668">
        <f t="shared" ref="F45" si="2">+E45/D45</f>
        <v>0.1494513432704741</v>
      </c>
      <c r="G45" s="667">
        <v>178483.36199999999</v>
      </c>
      <c r="H45" s="667">
        <v>36993.582000000002</v>
      </c>
      <c r="I45" s="668">
        <f t="shared" si="1"/>
        <v>0.20726627729031685</v>
      </c>
    </row>
    <row r="46" spans="1:9" x14ac:dyDescent="0.3">
      <c r="A46" s="576" t="s">
        <v>195</v>
      </c>
      <c r="B46" s="576" t="s">
        <v>476</v>
      </c>
      <c r="C46" s="576" t="s">
        <v>43</v>
      </c>
      <c r="D46" s="667">
        <v>10202.281999999999</v>
      </c>
      <c r="E46" s="667">
        <v>3560.5160000000001</v>
      </c>
      <c r="F46" s="668">
        <f t="shared" si="0"/>
        <v>0.34899211764583654</v>
      </c>
      <c r="G46" s="667">
        <v>5228.57</v>
      </c>
      <c r="H46" s="667">
        <v>1844.9939999999999</v>
      </c>
      <c r="I46" s="668">
        <f t="shared" si="1"/>
        <v>0.35286780133000034</v>
      </c>
    </row>
    <row r="47" spans="1:9" x14ac:dyDescent="0.3">
      <c r="A47" s="576" t="s">
        <v>195</v>
      </c>
      <c r="B47" s="576" t="s">
        <v>477</v>
      </c>
      <c r="C47" s="576" t="s">
        <v>44</v>
      </c>
      <c r="D47" s="667">
        <v>7093.7640000000001</v>
      </c>
      <c r="E47" s="667">
        <v>7093.7640000000001</v>
      </c>
      <c r="F47" s="668">
        <f t="shared" si="0"/>
        <v>1</v>
      </c>
      <c r="G47" s="667">
        <v>3114.3879999999999</v>
      </c>
      <c r="H47" s="667">
        <v>3114.3879999999999</v>
      </c>
      <c r="I47" s="668">
        <f t="shared" si="1"/>
        <v>1</v>
      </c>
    </row>
    <row r="48" spans="1:9" x14ac:dyDescent="0.3">
      <c r="A48" s="576" t="s">
        <v>478</v>
      </c>
      <c r="B48" s="576" t="s">
        <v>479</v>
      </c>
      <c r="C48" s="576" t="s">
        <v>40</v>
      </c>
      <c r="D48" s="667">
        <v>68.539000000000001</v>
      </c>
      <c r="E48" s="667">
        <v>68.539000000000001</v>
      </c>
      <c r="F48" s="668">
        <f t="shared" si="0"/>
        <v>1</v>
      </c>
      <c r="G48" s="667">
        <v>70.594999999999999</v>
      </c>
      <c r="H48" s="667">
        <v>70.596000000000004</v>
      </c>
      <c r="I48" s="668">
        <f t="shared" si="1"/>
        <v>1.0000141653091579</v>
      </c>
    </row>
    <row r="49" spans="1:9" x14ac:dyDescent="0.3">
      <c r="A49" s="576" t="s">
        <v>478</v>
      </c>
      <c r="B49" s="576" t="s">
        <v>480</v>
      </c>
      <c r="C49" s="576" t="s">
        <v>227</v>
      </c>
      <c r="D49" s="667">
        <v>39780.373</v>
      </c>
      <c r="E49" s="667">
        <v>35098.334999999999</v>
      </c>
      <c r="F49" s="668">
        <f t="shared" si="0"/>
        <v>0.88230281299775648</v>
      </c>
      <c r="G49" s="667">
        <v>40027.932000000001</v>
      </c>
      <c r="H49" s="667">
        <v>33680.148999999998</v>
      </c>
      <c r="I49" s="668">
        <f t="shared" si="1"/>
        <v>0.84141616409261411</v>
      </c>
    </row>
    <row r="50" spans="1:9" x14ac:dyDescent="0.3">
      <c r="A50" s="576" t="s">
        <v>478</v>
      </c>
      <c r="B50" s="576" t="s">
        <v>481</v>
      </c>
      <c r="C50" s="576" t="s">
        <v>29</v>
      </c>
      <c r="D50" s="667">
        <v>171.11199999999999</v>
      </c>
      <c r="E50" s="667">
        <v>57.036999999999999</v>
      </c>
      <c r="F50" s="668">
        <f t="shared" si="0"/>
        <v>0.33333138529150497</v>
      </c>
      <c r="G50" s="667">
        <v>175.386</v>
      </c>
      <c r="H50" s="667">
        <v>38.414000000000001</v>
      </c>
      <c r="I50" s="668">
        <f t="shared" si="1"/>
        <v>0.21902546383405747</v>
      </c>
    </row>
    <row r="51" spans="1:9" x14ac:dyDescent="0.3">
      <c r="A51" s="576" t="s">
        <v>478</v>
      </c>
      <c r="B51" s="576" t="s">
        <v>482</v>
      </c>
      <c r="C51" s="576" t="s">
        <v>228</v>
      </c>
      <c r="D51" s="667">
        <v>4691.8059999999996</v>
      </c>
      <c r="E51" s="667">
        <v>4286.3770000000004</v>
      </c>
      <c r="F51" s="668">
        <f t="shared" si="0"/>
        <v>0.9135878593445681</v>
      </c>
      <c r="G51" s="667">
        <v>4832.5600000000004</v>
      </c>
      <c r="H51" s="667">
        <v>4263.991</v>
      </c>
      <c r="I51" s="668">
        <f t="shared" si="1"/>
        <v>0.88234620987633872</v>
      </c>
    </row>
    <row r="52" spans="1:9" x14ac:dyDescent="0.3">
      <c r="A52" s="576" t="s">
        <v>478</v>
      </c>
      <c r="B52" s="576" t="s">
        <v>483</v>
      </c>
      <c r="C52" s="576" t="s">
        <v>484</v>
      </c>
      <c r="D52" s="667">
        <v>10309.527</v>
      </c>
      <c r="E52" s="667">
        <v>3427.2849999999999</v>
      </c>
      <c r="F52" s="668">
        <f t="shared" si="0"/>
        <v>0.3324386269127575</v>
      </c>
      <c r="G52" s="667">
        <v>11432.589</v>
      </c>
      <c r="H52" s="667">
        <v>3739.2890000000002</v>
      </c>
      <c r="I52" s="668">
        <f t="shared" si="1"/>
        <v>0.32707280914235615</v>
      </c>
    </row>
    <row r="53" spans="1:9" x14ac:dyDescent="0.3">
      <c r="A53" s="576" t="s">
        <v>478</v>
      </c>
      <c r="B53" s="576" t="s">
        <v>485</v>
      </c>
      <c r="C53" s="576" t="s">
        <v>30</v>
      </c>
      <c r="D53" s="667">
        <v>50575.705999999998</v>
      </c>
      <c r="E53" s="667">
        <v>32041.417000000001</v>
      </c>
      <c r="F53" s="668">
        <f t="shared" si="0"/>
        <v>0.63353375630584385</v>
      </c>
      <c r="G53" s="667">
        <v>52216.419000000002</v>
      </c>
      <c r="H53" s="667">
        <v>31823.24</v>
      </c>
      <c r="I53" s="668">
        <f t="shared" si="1"/>
        <v>0.60944891682441882</v>
      </c>
    </row>
    <row r="54" spans="1:9" x14ac:dyDescent="0.3">
      <c r="A54" s="576" t="s">
        <v>478</v>
      </c>
      <c r="B54" s="576" t="s">
        <v>486</v>
      </c>
      <c r="C54" s="576" t="s">
        <v>232</v>
      </c>
      <c r="D54" s="667">
        <v>5767.8109999999997</v>
      </c>
      <c r="E54" s="667">
        <v>5036.9669999999996</v>
      </c>
      <c r="F54" s="668">
        <f t="shared" si="0"/>
        <v>0.87328919064789046</v>
      </c>
      <c r="G54" s="667">
        <v>7591.3860000000004</v>
      </c>
      <c r="H54" s="667">
        <v>6794.9939999999997</v>
      </c>
      <c r="I54" s="668">
        <f t="shared" si="1"/>
        <v>0.89509267477638466</v>
      </c>
    </row>
    <row r="55" spans="1:9" x14ac:dyDescent="0.3">
      <c r="A55" s="576" t="s">
        <v>478</v>
      </c>
      <c r="B55" s="576" t="s">
        <v>487</v>
      </c>
      <c r="C55" s="576" t="s">
        <v>32</v>
      </c>
      <c r="D55" s="667">
        <v>310.05599999999998</v>
      </c>
      <c r="E55" s="667">
        <v>246.18899999999999</v>
      </c>
      <c r="F55" s="668">
        <f t="shared" si="0"/>
        <v>0.79401462961529534</v>
      </c>
      <c r="G55" s="667">
        <v>369.05500000000001</v>
      </c>
      <c r="H55" s="667">
        <v>245.41</v>
      </c>
      <c r="I55" s="668">
        <f t="shared" si="1"/>
        <v>0.66496863611114876</v>
      </c>
    </row>
    <row r="56" spans="1:9" x14ac:dyDescent="0.3">
      <c r="A56" s="576" t="s">
        <v>478</v>
      </c>
      <c r="B56" s="576" t="s">
        <v>488</v>
      </c>
      <c r="C56" s="576" t="s">
        <v>489</v>
      </c>
      <c r="D56" s="667">
        <v>136567.326</v>
      </c>
      <c r="E56" s="667">
        <v>129858.34</v>
      </c>
      <c r="F56" s="668">
        <f t="shared" si="0"/>
        <v>0.95087414979480522</v>
      </c>
      <c r="G56" s="667">
        <v>138395.29699999999</v>
      </c>
      <c r="H56" s="667">
        <v>133282.41800000001</v>
      </c>
      <c r="I56" s="668">
        <f t="shared" si="1"/>
        <v>0.9630559772562215</v>
      </c>
    </row>
    <row r="57" spans="1:9" x14ac:dyDescent="0.3">
      <c r="A57" s="576" t="s">
        <v>478</v>
      </c>
      <c r="B57" s="576" t="s">
        <v>490</v>
      </c>
      <c r="C57" s="576" t="s">
        <v>491</v>
      </c>
      <c r="D57" s="667">
        <v>19994.261999999999</v>
      </c>
      <c r="E57" s="667">
        <v>19722.307000000001</v>
      </c>
      <c r="F57" s="668">
        <f t="shared" si="0"/>
        <v>0.98639834768595114</v>
      </c>
      <c r="G57" s="667">
        <v>23600.07</v>
      </c>
      <c r="H57" s="667">
        <v>23601.641</v>
      </c>
      <c r="I57" s="668">
        <f t="shared" si="1"/>
        <v>1.0000665675991638</v>
      </c>
    </row>
    <row r="58" spans="1:9" x14ac:dyDescent="0.3">
      <c r="A58" s="576" t="s">
        <v>478</v>
      </c>
      <c r="B58" s="576" t="s">
        <v>492</v>
      </c>
      <c r="C58" s="576" t="s">
        <v>35</v>
      </c>
      <c r="D58" s="667">
        <v>3816.4549999999999</v>
      </c>
      <c r="E58" s="667">
        <v>3220.2429999999999</v>
      </c>
      <c r="F58" s="668">
        <f t="shared" si="0"/>
        <v>0.84377858510057113</v>
      </c>
      <c r="G58" s="667">
        <v>5256.7120000000004</v>
      </c>
      <c r="H58" s="667">
        <v>3640.6880000000001</v>
      </c>
      <c r="I58" s="668">
        <f t="shared" si="1"/>
        <v>0.69257893527360825</v>
      </c>
    </row>
    <row r="59" spans="1:9" x14ac:dyDescent="0.3">
      <c r="A59" s="576" t="s">
        <v>478</v>
      </c>
      <c r="B59" s="576" t="s">
        <v>493</v>
      </c>
      <c r="C59" s="576" t="s">
        <v>233</v>
      </c>
      <c r="D59" s="667">
        <v>27918.22</v>
      </c>
      <c r="E59" s="667">
        <v>27918.22</v>
      </c>
      <c r="F59" s="668">
        <f t="shared" si="0"/>
        <v>1</v>
      </c>
      <c r="G59" s="667">
        <v>28452.532999999999</v>
      </c>
      <c r="H59" s="667">
        <v>28452.532999999999</v>
      </c>
      <c r="I59" s="668">
        <f t="shared" si="1"/>
        <v>1</v>
      </c>
    </row>
    <row r="60" spans="1:9" x14ac:dyDescent="0.3">
      <c r="A60" s="576" t="s">
        <v>478</v>
      </c>
      <c r="B60" s="576" t="s">
        <v>494</v>
      </c>
      <c r="C60" s="576" t="s">
        <v>231</v>
      </c>
      <c r="D60" s="667">
        <v>619.11</v>
      </c>
      <c r="E60" s="667">
        <v>617.75</v>
      </c>
      <c r="F60" s="668">
        <f t="shared" si="0"/>
        <v>0.99780329828301917</v>
      </c>
      <c r="G60" s="667">
        <v>634.57600000000002</v>
      </c>
      <c r="H60" s="667">
        <v>632.45000000000005</v>
      </c>
      <c r="I60" s="668">
        <f t="shared" si="1"/>
        <v>0.99664973147424429</v>
      </c>
    </row>
    <row r="61" spans="1:9" x14ac:dyDescent="0.3">
      <c r="A61" s="576" t="s">
        <v>478</v>
      </c>
      <c r="B61" s="576" t="s">
        <v>495</v>
      </c>
      <c r="C61" s="576" t="s">
        <v>38</v>
      </c>
      <c r="D61" s="667">
        <v>2943.846</v>
      </c>
      <c r="E61" s="667">
        <v>999.67600000000004</v>
      </c>
      <c r="F61" s="668">
        <f t="shared" si="0"/>
        <v>0.33958162213648407</v>
      </c>
      <c r="G61" s="667">
        <v>2230.2020000000002</v>
      </c>
      <c r="H61" s="667">
        <v>2139.4870000000001</v>
      </c>
      <c r="I61" s="668">
        <f t="shared" si="1"/>
        <v>0.95932431232686544</v>
      </c>
    </row>
    <row r="62" spans="1:9" x14ac:dyDescent="0.3">
      <c r="A62" s="576" t="s">
        <v>478</v>
      </c>
      <c r="B62" s="576" t="s">
        <v>496</v>
      </c>
      <c r="C62" s="576" t="s">
        <v>39</v>
      </c>
      <c r="D62" s="667">
        <v>5362.8630000000003</v>
      </c>
      <c r="E62" s="667">
        <v>5362.8620000000001</v>
      </c>
      <c r="F62" s="668">
        <f t="shared" si="0"/>
        <v>0.99999981353243594</v>
      </c>
      <c r="G62" s="667">
        <v>5329.1959999999999</v>
      </c>
      <c r="H62" s="667">
        <v>5329.1959999999999</v>
      </c>
      <c r="I62" s="668">
        <f t="shared" si="1"/>
        <v>1</v>
      </c>
    </row>
    <row r="63" spans="1:9" x14ac:dyDescent="0.3">
      <c r="A63" s="576" t="s">
        <v>221</v>
      </c>
      <c r="B63" s="576" t="s">
        <v>497</v>
      </c>
      <c r="C63" s="576" t="s">
        <v>498</v>
      </c>
      <c r="D63" s="667">
        <v>4510.9080000000004</v>
      </c>
      <c r="E63" s="576">
        <v>0</v>
      </c>
      <c r="F63" s="668">
        <f t="shared" si="0"/>
        <v>0</v>
      </c>
      <c r="G63" s="667">
        <v>4649.4129999999996</v>
      </c>
      <c r="H63" s="576">
        <v>0</v>
      </c>
      <c r="I63" s="668">
        <f t="shared" si="1"/>
        <v>0</v>
      </c>
    </row>
    <row r="64" spans="1:9" x14ac:dyDescent="0.3">
      <c r="A64" s="576" t="s">
        <v>219</v>
      </c>
      <c r="B64" s="576" t="s">
        <v>622</v>
      </c>
      <c r="C64" s="576" t="s">
        <v>17</v>
      </c>
      <c r="D64" s="667">
        <v>6426.5259999999998</v>
      </c>
      <c r="E64" s="667">
        <v>86.921000000000006</v>
      </c>
      <c r="F64" s="668">
        <f t="shared" si="0"/>
        <v>1.352534790958599E-2</v>
      </c>
      <c r="G64" s="667">
        <v>6495.9740000000002</v>
      </c>
      <c r="H64" s="667">
        <v>99.049000000000007</v>
      </c>
      <c r="I64" s="668">
        <f t="shared" si="1"/>
        <v>1.5247751915263208E-2</v>
      </c>
    </row>
    <row r="65" spans="1:9" x14ac:dyDescent="0.3">
      <c r="A65" s="576" t="s">
        <v>499</v>
      </c>
      <c r="B65" s="576" t="s">
        <v>500</v>
      </c>
      <c r="C65" s="576" t="s">
        <v>498</v>
      </c>
      <c r="D65" s="667">
        <v>300558.90399999998</v>
      </c>
      <c r="E65" s="667">
        <v>1339.5840000000001</v>
      </c>
      <c r="F65" s="668">
        <f t="shared" si="0"/>
        <v>4.4569765931805503E-3</v>
      </c>
      <c r="G65" s="667">
        <v>313949.99200000003</v>
      </c>
      <c r="H65" s="667">
        <v>1662.2329999999999</v>
      </c>
      <c r="I65" s="668">
        <f t="shared" si="1"/>
        <v>5.2945788894939666E-3</v>
      </c>
    </row>
    <row r="66" spans="1:9" x14ac:dyDescent="0.3">
      <c r="A66" s="576" t="s">
        <v>224</v>
      </c>
      <c r="B66" s="576" t="s">
        <v>501</v>
      </c>
      <c r="C66" s="576" t="s">
        <v>498</v>
      </c>
      <c r="D66" s="667">
        <v>3080.23</v>
      </c>
      <c r="E66" s="576">
        <v>0</v>
      </c>
      <c r="F66" s="668">
        <f t="shared" ref="F66:F82" si="3">+E66/D66</f>
        <v>0</v>
      </c>
      <c r="G66" s="667">
        <v>3424.8449999999998</v>
      </c>
      <c r="H66" s="576">
        <v>0</v>
      </c>
      <c r="I66" s="668">
        <f t="shared" ref="I66:I82" si="4">+H66/G66</f>
        <v>0</v>
      </c>
    </row>
    <row r="67" spans="1:9" x14ac:dyDescent="0.3">
      <c r="A67" s="576" t="s">
        <v>218</v>
      </c>
      <c r="B67" s="576" t="s">
        <v>623</v>
      </c>
      <c r="C67" s="576" t="s">
        <v>628</v>
      </c>
      <c r="D67" s="667">
        <v>2351.5889999999999</v>
      </c>
      <c r="E67" s="667">
        <v>113.944</v>
      </c>
      <c r="F67" s="668">
        <f t="shared" si="3"/>
        <v>4.845404532849916E-2</v>
      </c>
      <c r="G67" s="667">
        <v>2353.38</v>
      </c>
      <c r="H67" s="667">
        <v>129.732</v>
      </c>
      <c r="I67" s="668">
        <f t="shared" si="4"/>
        <v>5.5125819034750015E-2</v>
      </c>
    </row>
    <row r="68" spans="1:9" x14ac:dyDescent="0.3">
      <c r="A68" s="576" t="s">
        <v>216</v>
      </c>
      <c r="B68" s="576" t="s">
        <v>502</v>
      </c>
      <c r="C68" s="576" t="s">
        <v>503</v>
      </c>
      <c r="D68" s="667">
        <v>17342.185000000001</v>
      </c>
      <c r="E68" s="667">
        <v>9743.9110000000001</v>
      </c>
      <c r="F68" s="668">
        <f t="shared" si="3"/>
        <v>0.56186178385249608</v>
      </c>
      <c r="G68" s="667">
        <v>17775.401000000002</v>
      </c>
      <c r="H68" s="667">
        <v>10423.791999999999</v>
      </c>
      <c r="I68" s="668">
        <f t="shared" si="4"/>
        <v>0.58641670024771864</v>
      </c>
    </row>
    <row r="69" spans="1:9" x14ac:dyDescent="0.3">
      <c r="A69" s="576" t="s">
        <v>504</v>
      </c>
      <c r="B69" s="576" t="s">
        <v>505</v>
      </c>
      <c r="C69" s="576" t="s">
        <v>506</v>
      </c>
      <c r="D69" s="667">
        <v>11494.921</v>
      </c>
      <c r="E69" s="667">
        <v>1028.8430000000001</v>
      </c>
      <c r="F69" s="668">
        <f t="shared" si="3"/>
        <v>8.9504138392947644E-2</v>
      </c>
      <c r="G69" s="667">
        <v>9195.4259999999995</v>
      </c>
      <c r="H69" s="667">
        <v>1004.4160000000001</v>
      </c>
      <c r="I69" s="668">
        <f t="shared" si="4"/>
        <v>0.10922995845978208</v>
      </c>
    </row>
    <row r="70" spans="1:9" x14ac:dyDescent="0.3">
      <c r="A70" s="576" t="s">
        <v>217</v>
      </c>
      <c r="B70" s="576" t="s">
        <v>507</v>
      </c>
      <c r="C70" s="576" t="s">
        <v>508</v>
      </c>
      <c r="D70" s="667">
        <v>3970.1030000000001</v>
      </c>
      <c r="E70" s="667">
        <v>1253.4269999999999</v>
      </c>
      <c r="F70" s="668">
        <f t="shared" si="3"/>
        <v>0.3157164940053192</v>
      </c>
      <c r="G70" s="667">
        <v>4069.279</v>
      </c>
      <c r="H70" s="667">
        <v>2405.1010000000001</v>
      </c>
      <c r="I70" s="668">
        <f t="shared" si="4"/>
        <v>0.5910386090508909</v>
      </c>
    </row>
    <row r="71" spans="1:9" x14ac:dyDescent="0.3">
      <c r="A71" s="576" t="s">
        <v>225</v>
      </c>
      <c r="B71" s="576" t="s">
        <v>509</v>
      </c>
      <c r="C71" s="576" t="s">
        <v>510</v>
      </c>
      <c r="D71" s="667">
        <v>3352.4490000000001</v>
      </c>
      <c r="E71" s="576">
        <v>0</v>
      </c>
      <c r="F71" s="668">
        <f t="shared" si="3"/>
        <v>0</v>
      </c>
      <c r="G71" s="667">
        <v>3436.1950000000002</v>
      </c>
      <c r="H71" s="576">
        <v>0</v>
      </c>
      <c r="I71" s="668">
        <f t="shared" si="4"/>
        <v>0</v>
      </c>
    </row>
    <row r="72" spans="1:9" x14ac:dyDescent="0.3">
      <c r="A72" s="576" t="s">
        <v>225</v>
      </c>
      <c r="B72" s="576" t="s">
        <v>511</v>
      </c>
      <c r="C72" s="576" t="s">
        <v>510</v>
      </c>
      <c r="D72" s="667">
        <v>554.34400000000005</v>
      </c>
      <c r="E72" s="576">
        <v>0</v>
      </c>
      <c r="F72" s="668">
        <f t="shared" si="3"/>
        <v>0</v>
      </c>
      <c r="G72" s="667">
        <v>568.19200000000001</v>
      </c>
      <c r="H72" s="576">
        <v>0</v>
      </c>
      <c r="I72" s="668">
        <f t="shared" si="4"/>
        <v>0</v>
      </c>
    </row>
    <row r="73" spans="1:9" x14ac:dyDescent="0.3">
      <c r="A73" s="576" t="s">
        <v>512</v>
      </c>
      <c r="B73" s="576" t="s">
        <v>513</v>
      </c>
      <c r="C73" s="576" t="s">
        <v>514</v>
      </c>
      <c r="D73" s="667">
        <v>97.847999999999999</v>
      </c>
      <c r="E73" s="667">
        <v>97.847999999999999</v>
      </c>
      <c r="F73" s="668">
        <f t="shared" si="3"/>
        <v>1</v>
      </c>
      <c r="G73" s="667">
        <v>95</v>
      </c>
      <c r="H73" s="667">
        <v>81</v>
      </c>
      <c r="I73" s="668">
        <f t="shared" si="4"/>
        <v>0.85263157894736841</v>
      </c>
    </row>
    <row r="74" spans="1:9" x14ac:dyDescent="0.3">
      <c r="A74" s="576" t="s">
        <v>515</v>
      </c>
      <c r="B74" s="576" t="s">
        <v>516</v>
      </c>
      <c r="C74" s="576" t="s">
        <v>517</v>
      </c>
      <c r="D74" s="667">
        <v>918.21600000000001</v>
      </c>
      <c r="E74" s="667">
        <v>886.68700000000001</v>
      </c>
      <c r="F74" s="668">
        <f t="shared" si="3"/>
        <v>0.96566276344563806</v>
      </c>
      <c r="G74" s="667">
        <v>994.45299999999997</v>
      </c>
      <c r="H74" s="667">
        <v>894.75</v>
      </c>
      <c r="I74" s="668">
        <f t="shared" si="4"/>
        <v>0.89974086256464614</v>
      </c>
    </row>
    <row r="75" spans="1:9" x14ac:dyDescent="0.3">
      <c r="A75" s="576" t="s">
        <v>222</v>
      </c>
      <c r="B75" s="576" t="s">
        <v>624</v>
      </c>
      <c r="C75" s="576" t="s">
        <v>628</v>
      </c>
      <c r="D75" s="710">
        <v>36815.582999999999</v>
      </c>
      <c r="E75" s="667">
        <v>68.703000000000003</v>
      </c>
      <c r="F75" s="711">
        <f>(E75+E76)/D75</f>
        <v>2.0528535430228011E-3</v>
      </c>
      <c r="G75" s="710">
        <v>36024.883000000002</v>
      </c>
      <c r="H75" s="667">
        <v>82.302000000000007</v>
      </c>
      <c r="I75" s="711">
        <f>(H75+H76)/G75</f>
        <v>2.5131795709093627E-3</v>
      </c>
    </row>
    <row r="76" spans="1:9" x14ac:dyDescent="0.3">
      <c r="A76" s="576" t="s">
        <v>222</v>
      </c>
      <c r="B76" s="576" t="s">
        <v>625</v>
      </c>
      <c r="C76" s="576" t="s">
        <v>17</v>
      </c>
      <c r="D76" s="710"/>
      <c r="E76" s="667">
        <v>6.8739999999999997</v>
      </c>
      <c r="F76" s="711"/>
      <c r="G76" s="710"/>
      <c r="H76" s="667">
        <v>8.2349999999999994</v>
      </c>
      <c r="I76" s="711"/>
    </row>
    <row r="77" spans="1:9" x14ac:dyDescent="0.3">
      <c r="A77" s="576" t="s">
        <v>518</v>
      </c>
      <c r="B77" s="576" t="s">
        <v>519</v>
      </c>
      <c r="C77" s="576" t="s">
        <v>520</v>
      </c>
      <c r="D77" s="667">
        <v>532.202</v>
      </c>
      <c r="E77" s="667">
        <v>400.16399999999999</v>
      </c>
      <c r="F77" s="668">
        <f t="shared" si="3"/>
        <v>0.75190247312110814</v>
      </c>
      <c r="G77" s="667">
        <v>547.57100000000003</v>
      </c>
      <c r="H77" s="667">
        <v>449.28399999999999</v>
      </c>
      <c r="I77" s="668">
        <f t="shared" si="4"/>
        <v>0.82050364245002017</v>
      </c>
    </row>
    <row r="78" spans="1:9" x14ac:dyDescent="0.3">
      <c r="A78" s="576" t="s">
        <v>521</v>
      </c>
      <c r="B78" s="576" t="s">
        <v>522</v>
      </c>
      <c r="C78" s="576" t="s">
        <v>498</v>
      </c>
      <c r="D78" s="667">
        <v>345174.54399999999</v>
      </c>
      <c r="E78" s="667">
        <v>23.369</v>
      </c>
      <c r="F78" s="668">
        <f t="shared" si="3"/>
        <v>6.7701979784465225E-5</v>
      </c>
      <c r="G78" s="667">
        <v>422701.03399999999</v>
      </c>
      <c r="H78" s="667">
        <v>29.716999999999999</v>
      </c>
      <c r="I78" s="668">
        <f t="shared" si="4"/>
        <v>7.0302643262519198E-5</v>
      </c>
    </row>
    <row r="79" spans="1:9" x14ac:dyDescent="0.3">
      <c r="A79" s="576" t="s">
        <v>523</v>
      </c>
      <c r="B79" s="576" t="s">
        <v>524</v>
      </c>
      <c r="C79" s="576" t="s">
        <v>498</v>
      </c>
      <c r="D79" s="667">
        <v>17173.006000000001</v>
      </c>
      <c r="E79" s="667">
        <v>1013.207</v>
      </c>
      <c r="F79" s="668">
        <f t="shared" si="3"/>
        <v>5.8999979386253051E-2</v>
      </c>
      <c r="G79" s="667">
        <v>17427.326000000001</v>
      </c>
      <c r="H79" s="667">
        <v>1028.212</v>
      </c>
      <c r="I79" s="668">
        <f t="shared" si="4"/>
        <v>5.8999986572810997E-2</v>
      </c>
    </row>
    <row r="80" spans="1:9" x14ac:dyDescent="0.3">
      <c r="A80" s="576" t="s">
        <v>523</v>
      </c>
      <c r="B80" s="576" t="s">
        <v>525</v>
      </c>
      <c r="C80" s="576" t="s">
        <v>498</v>
      </c>
      <c r="D80" s="667">
        <v>3963.5120000000002</v>
      </c>
      <c r="E80" s="667">
        <v>990.87800000000004</v>
      </c>
      <c r="F80" s="668">
        <f t="shared" si="3"/>
        <v>0.25</v>
      </c>
      <c r="G80" s="667">
        <v>4039.7190000000001</v>
      </c>
      <c r="H80" s="667">
        <v>1009.93</v>
      </c>
      <c r="I80" s="668">
        <f t="shared" si="4"/>
        <v>0.25000006188549251</v>
      </c>
    </row>
    <row r="81" spans="1:9" x14ac:dyDescent="0.3">
      <c r="A81" s="576" t="s">
        <v>523</v>
      </c>
      <c r="B81" s="576" t="s">
        <v>526</v>
      </c>
      <c r="C81" s="576" t="s">
        <v>498</v>
      </c>
      <c r="D81" s="667">
        <v>4611.3140000000003</v>
      </c>
      <c r="E81" s="667">
        <v>2075.0909999999999</v>
      </c>
      <c r="F81" s="668">
        <f t="shared" si="3"/>
        <v>0.44999993494262153</v>
      </c>
      <c r="G81" s="667">
        <v>4943.8819999999996</v>
      </c>
      <c r="H81" s="667">
        <v>2224.7469999999998</v>
      </c>
      <c r="I81" s="668">
        <f t="shared" si="4"/>
        <v>0.45000002022701996</v>
      </c>
    </row>
    <row r="82" spans="1:9" x14ac:dyDescent="0.3">
      <c r="A82" s="576" t="s">
        <v>322</v>
      </c>
      <c r="B82" s="576" t="s">
        <v>527</v>
      </c>
      <c r="C82" s="576" t="s">
        <v>528</v>
      </c>
      <c r="D82" s="667">
        <v>10</v>
      </c>
      <c r="E82" s="667">
        <v>10</v>
      </c>
      <c r="F82" s="668">
        <f t="shared" si="3"/>
        <v>1</v>
      </c>
      <c r="G82" s="667">
        <v>10</v>
      </c>
      <c r="H82" s="667">
        <v>6.298</v>
      </c>
      <c r="I82" s="668">
        <f t="shared" si="4"/>
        <v>0.62980000000000003</v>
      </c>
    </row>
    <row r="83" spans="1:9" x14ac:dyDescent="0.3">
      <c r="A83" s="576" t="s">
        <v>220</v>
      </c>
      <c r="B83" s="576" t="s">
        <v>626</v>
      </c>
      <c r="C83" s="576" t="s">
        <v>17</v>
      </c>
      <c r="D83" s="710">
        <v>14227.266</v>
      </c>
      <c r="E83" s="667">
        <v>192.114</v>
      </c>
      <c r="F83" s="711">
        <f>(E83+E84)/D83</f>
        <v>1.384039632069858E-2</v>
      </c>
      <c r="G83" s="710">
        <v>13026.236999999999</v>
      </c>
      <c r="H83" s="667">
        <v>83.301000000000002</v>
      </c>
      <c r="I83" s="711">
        <f>(H83+H84)/G83</f>
        <v>6.7426226008324586E-3</v>
      </c>
    </row>
    <row r="84" spans="1:9" x14ac:dyDescent="0.3">
      <c r="A84" s="576" t="s">
        <v>220</v>
      </c>
      <c r="B84" s="576" t="s">
        <v>627</v>
      </c>
      <c r="C84" s="576" t="s">
        <v>629</v>
      </c>
      <c r="D84" s="710"/>
      <c r="E84" s="667">
        <v>4.7969999999999997</v>
      </c>
      <c r="F84" s="711"/>
      <c r="G84" s="712"/>
      <c r="H84" s="667">
        <v>4.53</v>
      </c>
      <c r="I84" s="711"/>
    </row>
    <row r="85" spans="1:9" x14ac:dyDescent="0.3">
      <c r="A85" s="576" t="s">
        <v>305</v>
      </c>
      <c r="B85" s="576" t="s">
        <v>529</v>
      </c>
      <c r="C85" s="576" t="s">
        <v>530</v>
      </c>
      <c r="D85" s="576" t="s">
        <v>9</v>
      </c>
      <c r="E85" s="667">
        <v>8360.1229999999996</v>
      </c>
      <c r="F85" s="668"/>
      <c r="G85" s="576" t="s">
        <v>9</v>
      </c>
      <c r="H85" s="667">
        <v>7205.3720000000003</v>
      </c>
      <c r="I85" s="576"/>
    </row>
    <row r="86" spans="1:9" ht="15" customHeight="1" x14ac:dyDescent="0.3">
      <c r="A86" s="709" t="s">
        <v>531</v>
      </c>
      <c r="B86" s="709"/>
      <c r="C86" s="709"/>
      <c r="D86" s="667">
        <f>SUM(D2:D85)</f>
        <v>1867437.7750000004</v>
      </c>
      <c r="E86" s="667">
        <f>SUM(E2:E85)</f>
        <v>422584.31800000009</v>
      </c>
      <c r="F86" s="576"/>
      <c r="G86" s="667">
        <f>SUM(G2:G85)</f>
        <v>1908537.5970000005</v>
      </c>
      <c r="H86" s="667">
        <f>SUM(H2:H85)</f>
        <v>416003.93800000014</v>
      </c>
      <c r="I86" s="576"/>
    </row>
  </sheetData>
  <customSheetViews>
    <customSheetView guid="{D8BF8DC6-9944-4951-B65A-9BA1998D7324}">
      <selection activeCell="A77" sqref="A77"/>
      <pageMargins left="0.7" right="0.7" top="0.75" bottom="0.75" header="0.3" footer="0.3"/>
    </customSheetView>
    <customSheetView guid="{A940DDCF-0BD5-4E39-979F-75E9626029AB}">
      <selection activeCell="A77" sqref="A77"/>
      <pageMargins left="0.7" right="0.7" top="0.75" bottom="0.75" header="0.3" footer="0.3"/>
    </customSheetView>
  </customSheetViews>
  <mergeCells count="9">
    <mergeCell ref="A86:C86"/>
    <mergeCell ref="D75:D76"/>
    <mergeCell ref="F75:F76"/>
    <mergeCell ref="I75:I76"/>
    <mergeCell ref="G75:G76"/>
    <mergeCell ref="D83:D84"/>
    <mergeCell ref="G83:G84"/>
    <mergeCell ref="F83:F84"/>
    <mergeCell ref="I83:I8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  <pageSetUpPr fitToPage="1"/>
  </sheetPr>
  <dimension ref="A1:T1002"/>
  <sheetViews>
    <sheetView showGridLines="0" tabSelected="1" topLeftCell="B43" workbookViewId="0">
      <selection activeCell="H69" sqref="H69"/>
    </sheetView>
  </sheetViews>
  <sheetFormatPr baseColWidth="10" defaultColWidth="15.6640625" defaultRowHeight="15" customHeight="1" x14ac:dyDescent="0.3"/>
  <cols>
    <col min="1" max="1" width="11.109375" style="1" customWidth="1"/>
    <col min="2" max="2" width="58.109375" style="1" customWidth="1"/>
    <col min="3" max="9" width="8.6640625" style="1" customWidth="1"/>
    <col min="10" max="10" width="11.109375" style="1" bestFit="1" customWidth="1"/>
    <col min="11" max="11" width="10.33203125" style="1" bestFit="1" customWidth="1"/>
    <col min="12" max="19" width="15.6640625" style="1" customWidth="1"/>
    <col min="20" max="16384" width="15.6640625" style="1"/>
  </cols>
  <sheetData>
    <row r="1" spans="1:11" ht="14.4" x14ac:dyDescent="0.3">
      <c r="A1" s="512" t="s">
        <v>70</v>
      </c>
      <c r="B1" s="501"/>
      <c r="C1" s="501"/>
      <c r="D1" s="501"/>
      <c r="E1" s="501"/>
      <c r="F1" s="501"/>
      <c r="G1" s="501"/>
      <c r="H1" s="501"/>
      <c r="I1" s="502"/>
      <c r="J1" s="64"/>
    </row>
    <row r="2" spans="1:11" ht="14.4" x14ac:dyDescent="0.3">
      <c r="A2" s="715" t="s">
        <v>71</v>
      </c>
      <c r="B2" s="717" t="s">
        <v>72</v>
      </c>
      <c r="C2" s="719" t="s">
        <v>73</v>
      </c>
      <c r="D2" s="720"/>
      <c r="E2" s="720"/>
      <c r="F2" s="720"/>
      <c r="G2" s="720"/>
      <c r="H2" s="720"/>
      <c r="I2" s="720"/>
      <c r="J2" s="720"/>
      <c r="K2" s="720"/>
    </row>
    <row r="3" spans="1:11" ht="14.4" x14ac:dyDescent="0.3">
      <c r="A3" s="716"/>
      <c r="B3" s="718"/>
      <c r="C3" s="73">
        <v>2011</v>
      </c>
      <c r="D3" s="72">
        <v>2012</v>
      </c>
      <c r="E3" s="72">
        <v>2013</v>
      </c>
      <c r="F3" s="72">
        <v>2014</v>
      </c>
      <c r="G3" s="72">
        <v>2015</v>
      </c>
      <c r="H3" s="72">
        <v>2016</v>
      </c>
      <c r="I3" s="74">
        <v>2017</v>
      </c>
      <c r="J3" s="72">
        <v>2018</v>
      </c>
      <c r="K3" s="74">
        <v>2019</v>
      </c>
    </row>
    <row r="4" spans="1:11" ht="14.4" x14ac:dyDescent="0.3">
      <c r="A4" s="113">
        <v>1</v>
      </c>
      <c r="B4" s="117" t="s">
        <v>74</v>
      </c>
      <c r="C4" s="101">
        <v>7313</v>
      </c>
      <c r="D4" s="46">
        <v>10607</v>
      </c>
      <c r="E4" s="46">
        <v>12391</v>
      </c>
      <c r="F4" s="46">
        <v>14050.859</v>
      </c>
      <c r="G4" s="46">
        <v>18026.337</v>
      </c>
      <c r="H4" s="46">
        <v>19249.47</v>
      </c>
      <c r="I4" s="102">
        <v>18422.146000000001</v>
      </c>
      <c r="J4" s="505">
        <v>16287.851000000001</v>
      </c>
      <c r="K4" s="506">
        <v>19373.017</v>
      </c>
    </row>
    <row r="5" spans="1:11" ht="14.4" x14ac:dyDescent="0.3">
      <c r="A5" s="113">
        <v>2</v>
      </c>
      <c r="B5" s="117" t="s">
        <v>75</v>
      </c>
      <c r="C5" s="103">
        <v>8632</v>
      </c>
      <c r="D5" s="47">
        <v>6954</v>
      </c>
      <c r="E5" s="47">
        <v>7205</v>
      </c>
      <c r="F5" s="47">
        <v>6755.2190000000001</v>
      </c>
      <c r="G5" s="47">
        <v>8262.7090000000007</v>
      </c>
      <c r="H5" s="47">
        <v>6653.402</v>
      </c>
      <c r="I5" s="104">
        <v>6593.8140000000003</v>
      </c>
      <c r="J5" s="507">
        <v>7290.9889999999996</v>
      </c>
      <c r="K5" s="508">
        <v>5435.4660000000003</v>
      </c>
    </row>
    <row r="6" spans="1:11" ht="14.4" x14ac:dyDescent="0.3">
      <c r="A6" s="113">
        <v>3</v>
      </c>
      <c r="B6" s="117" t="s">
        <v>76</v>
      </c>
      <c r="C6" s="103">
        <v>3803</v>
      </c>
      <c r="D6" s="47">
        <v>4777</v>
      </c>
      <c r="E6" s="47">
        <v>6016</v>
      </c>
      <c r="F6" s="47">
        <v>5153.2</v>
      </c>
      <c r="G6" s="47">
        <v>5247.6980000000003</v>
      </c>
      <c r="H6" s="47">
        <v>2816.8780000000002</v>
      </c>
      <c r="I6" s="104">
        <v>2287.7840000000001</v>
      </c>
      <c r="J6" s="507">
        <v>253.31899999999999</v>
      </c>
      <c r="K6" s="508">
        <v>162.08099999999999</v>
      </c>
    </row>
    <row r="7" spans="1:11" ht="14.4" x14ac:dyDescent="0.3">
      <c r="A7" s="113">
        <v>4</v>
      </c>
      <c r="B7" s="117" t="s">
        <v>77</v>
      </c>
      <c r="C7" s="103">
        <v>3348</v>
      </c>
      <c r="D7" s="47">
        <v>4840</v>
      </c>
      <c r="E7" s="47">
        <v>9009</v>
      </c>
      <c r="F7" s="47">
        <v>8925.7729999999992</v>
      </c>
      <c r="G7" s="47">
        <v>10608.046</v>
      </c>
      <c r="H7" s="47">
        <v>5413.0110000000004</v>
      </c>
      <c r="I7" s="104">
        <v>4704.2619999999997</v>
      </c>
      <c r="J7" s="507">
        <v>3961.2869999999998</v>
      </c>
      <c r="K7" s="508">
        <v>3484.248</v>
      </c>
    </row>
    <row r="8" spans="1:11" ht="14.4" x14ac:dyDescent="0.3">
      <c r="A8" s="113">
        <v>5</v>
      </c>
      <c r="B8" s="117" t="s">
        <v>78</v>
      </c>
      <c r="C8" s="103">
        <v>13495</v>
      </c>
      <c r="D8" s="47">
        <v>8044</v>
      </c>
      <c r="E8" s="47">
        <v>9450</v>
      </c>
      <c r="F8" s="47">
        <v>10729.843999999999</v>
      </c>
      <c r="G8" s="47">
        <v>9422.4869999999992</v>
      </c>
      <c r="H8" s="47">
        <v>8803.1139999999996</v>
      </c>
      <c r="I8" s="104">
        <v>10275.232</v>
      </c>
      <c r="J8" s="507">
        <v>8044.3320000000003</v>
      </c>
      <c r="K8" s="508">
        <v>7867.0690000000004</v>
      </c>
    </row>
    <row r="9" spans="1:11" ht="14.4" x14ac:dyDescent="0.3">
      <c r="A9" s="113">
        <v>6</v>
      </c>
      <c r="B9" s="117" t="s">
        <v>79</v>
      </c>
      <c r="C9" s="103">
        <v>19468</v>
      </c>
      <c r="D9" s="47">
        <v>14920</v>
      </c>
      <c r="E9" s="47">
        <v>16575</v>
      </c>
      <c r="F9" s="47">
        <v>17884.713</v>
      </c>
      <c r="G9" s="47">
        <v>19144.785</v>
      </c>
      <c r="H9" s="47">
        <v>26207.325000000001</v>
      </c>
      <c r="I9" s="104">
        <v>26816.116999999998</v>
      </c>
      <c r="J9" s="507">
        <v>14059.462</v>
      </c>
      <c r="K9" s="508">
        <v>13991.492</v>
      </c>
    </row>
    <row r="10" spans="1:11" ht="14.4" x14ac:dyDescent="0.3">
      <c r="A10" s="113">
        <v>7</v>
      </c>
      <c r="B10" s="117" t="s">
        <v>80</v>
      </c>
      <c r="C10" s="103">
        <v>22978</v>
      </c>
      <c r="D10" s="47">
        <v>29300</v>
      </c>
      <c r="E10" s="47">
        <v>31477</v>
      </c>
      <c r="F10" s="47">
        <v>32399.774000000001</v>
      </c>
      <c r="G10" s="47">
        <v>29072.799999999999</v>
      </c>
      <c r="H10" s="47">
        <v>30787.696</v>
      </c>
      <c r="I10" s="104">
        <v>30737.803</v>
      </c>
      <c r="J10" s="507">
        <v>12676.24</v>
      </c>
      <c r="K10" s="508">
        <v>12573.741</v>
      </c>
    </row>
    <row r="11" spans="1:11" ht="14.4" x14ac:dyDescent="0.3">
      <c r="A11" s="113">
        <v>8</v>
      </c>
      <c r="B11" s="117" t="s">
        <v>81</v>
      </c>
      <c r="C11" s="103">
        <v>32671</v>
      </c>
      <c r="D11" s="47">
        <v>35346</v>
      </c>
      <c r="E11" s="47">
        <v>37115</v>
      </c>
      <c r="F11" s="47">
        <v>31837.457999999999</v>
      </c>
      <c r="G11" s="47">
        <v>38439.438000000002</v>
      </c>
      <c r="H11" s="47">
        <v>62576.313000000002</v>
      </c>
      <c r="I11" s="104">
        <v>58965.927000000003</v>
      </c>
      <c r="J11" s="507">
        <v>66431.146999999997</v>
      </c>
      <c r="K11" s="508">
        <v>63762.572999999997</v>
      </c>
    </row>
    <row r="12" spans="1:11" ht="14.4" x14ac:dyDescent="0.3">
      <c r="A12" s="113">
        <v>9</v>
      </c>
      <c r="B12" s="117" t="s">
        <v>82</v>
      </c>
      <c r="C12" s="103">
        <v>4411</v>
      </c>
      <c r="D12" s="47">
        <v>5451</v>
      </c>
      <c r="E12" s="47">
        <v>5205</v>
      </c>
      <c r="F12" s="47">
        <v>5477.88</v>
      </c>
      <c r="G12" s="47">
        <v>5351.9059999999999</v>
      </c>
      <c r="H12" s="47">
        <v>6786.89</v>
      </c>
      <c r="I12" s="104">
        <v>5840.9489999999996</v>
      </c>
      <c r="J12" s="507">
        <v>3655.953</v>
      </c>
      <c r="K12" s="508">
        <v>3057.9290000000001</v>
      </c>
    </row>
    <row r="13" spans="1:11" ht="14.4" x14ac:dyDescent="0.3">
      <c r="A13" s="113">
        <v>10</v>
      </c>
      <c r="B13" s="117" t="s">
        <v>83</v>
      </c>
      <c r="C13" s="103">
        <v>1074</v>
      </c>
      <c r="D13" s="47">
        <v>1705</v>
      </c>
      <c r="E13" s="47">
        <v>1835</v>
      </c>
      <c r="F13" s="47">
        <v>2657.6480000000001</v>
      </c>
      <c r="G13" s="47">
        <v>3557.3789999999999</v>
      </c>
      <c r="H13" s="47">
        <v>2457.3960000000002</v>
      </c>
      <c r="I13" s="104">
        <v>1672.4929999999999</v>
      </c>
      <c r="J13" s="507">
        <v>1142.7719999999999</v>
      </c>
      <c r="K13" s="508">
        <v>635.00300000000004</v>
      </c>
    </row>
    <row r="14" spans="1:11" ht="14.4" x14ac:dyDescent="0.3">
      <c r="A14" s="113">
        <v>11</v>
      </c>
      <c r="B14" s="117" t="s">
        <v>84</v>
      </c>
      <c r="C14" s="103">
        <v>4148</v>
      </c>
      <c r="D14" s="47">
        <v>4778</v>
      </c>
      <c r="E14" s="47">
        <v>5931</v>
      </c>
      <c r="F14" s="47">
        <v>8308.0149999999994</v>
      </c>
      <c r="G14" s="47">
        <v>7514.5870000000004</v>
      </c>
      <c r="H14" s="47">
        <v>7006.5010000000002</v>
      </c>
      <c r="I14" s="104">
        <v>5740.393</v>
      </c>
      <c r="J14" s="507">
        <v>5853.6589999999997</v>
      </c>
      <c r="K14" s="508">
        <v>6157.5749999999998</v>
      </c>
    </row>
    <row r="15" spans="1:11" ht="14.4" x14ac:dyDescent="0.3">
      <c r="A15" s="113">
        <v>12</v>
      </c>
      <c r="B15" s="118" t="s">
        <v>119</v>
      </c>
      <c r="C15" s="103">
        <v>14310.001</v>
      </c>
      <c r="D15" s="47">
        <v>15315.231</v>
      </c>
      <c r="E15" s="47">
        <v>15195.124</v>
      </c>
      <c r="F15" s="47">
        <v>31225.698</v>
      </c>
      <c r="G15" s="47">
        <v>32583.712</v>
      </c>
      <c r="H15" s="47">
        <v>24390.12</v>
      </c>
      <c r="I15" s="104">
        <v>26280.704000000002</v>
      </c>
      <c r="J15" s="507">
        <v>36056.120999999999</v>
      </c>
      <c r="K15" s="508">
        <v>36993.582000000002</v>
      </c>
    </row>
    <row r="16" spans="1:11" ht="14.4" x14ac:dyDescent="0.3">
      <c r="A16" s="113">
        <v>13</v>
      </c>
      <c r="B16" s="118" t="s">
        <v>120</v>
      </c>
      <c r="C16" s="103">
        <v>71756</v>
      </c>
      <c r="D16" s="47">
        <v>91858</v>
      </c>
      <c r="E16" s="47">
        <v>96920</v>
      </c>
      <c r="F16" s="47">
        <v>126228.93700000001</v>
      </c>
      <c r="G16" s="47">
        <v>128159.76700000001</v>
      </c>
      <c r="H16" s="47">
        <v>177705.617</v>
      </c>
      <c r="I16" s="104">
        <v>197131.408</v>
      </c>
      <c r="J16" s="507">
        <v>236348.834</v>
      </c>
      <c r="K16" s="508">
        <v>235654.48499999999</v>
      </c>
    </row>
    <row r="17" spans="1:20" ht="14.4" x14ac:dyDescent="0.3">
      <c r="A17" s="113">
        <v>14</v>
      </c>
      <c r="B17" s="117" t="s">
        <v>85</v>
      </c>
      <c r="C17" s="105">
        <v>80</v>
      </c>
      <c r="D17" s="48">
        <v>43</v>
      </c>
      <c r="E17" s="48">
        <v>77</v>
      </c>
      <c r="F17" s="48">
        <v>94.572999999999993</v>
      </c>
      <c r="G17" s="48">
        <v>62.055</v>
      </c>
      <c r="H17" s="48">
        <v>139.37100000000001</v>
      </c>
      <c r="I17" s="106">
        <v>85.334000000000003</v>
      </c>
      <c r="J17" s="507">
        <v>0</v>
      </c>
      <c r="K17" s="508">
        <v>2</v>
      </c>
    </row>
    <row r="18" spans="1:20" ht="14.4" x14ac:dyDescent="0.3">
      <c r="A18" s="114"/>
      <c r="B18" s="119" t="s">
        <v>86</v>
      </c>
      <c r="C18" s="107" t="s">
        <v>9</v>
      </c>
      <c r="D18" s="51" t="s">
        <v>9</v>
      </c>
      <c r="E18" s="51" t="s">
        <v>9</v>
      </c>
      <c r="F18" s="51" t="s">
        <v>9</v>
      </c>
      <c r="G18" s="51" t="s">
        <v>9</v>
      </c>
      <c r="H18" s="52">
        <v>167.98</v>
      </c>
      <c r="I18" s="108">
        <v>172.41900000000001</v>
      </c>
      <c r="J18" s="509"/>
      <c r="K18" s="108"/>
    </row>
    <row r="19" spans="1:20" ht="14.4" x14ac:dyDescent="0.3">
      <c r="A19" s="115"/>
      <c r="B19" s="118" t="s">
        <v>87</v>
      </c>
      <c r="C19" s="109">
        <v>6885</v>
      </c>
      <c r="D19" s="54">
        <v>18288</v>
      </c>
      <c r="E19" s="54">
        <v>29643</v>
      </c>
      <c r="F19" s="54">
        <v>13949.757000000041</v>
      </c>
      <c r="G19" s="54">
        <v>13067.73</v>
      </c>
      <c r="H19" s="54">
        <v>38.566000000000003</v>
      </c>
      <c r="I19" s="110">
        <v>22.783000000000001</v>
      </c>
      <c r="J19" s="507">
        <v>10522.352000000001</v>
      </c>
      <c r="K19" s="508">
        <v>6853.6769999999997</v>
      </c>
    </row>
    <row r="20" spans="1:20" ht="14.4" x14ac:dyDescent="0.3">
      <c r="A20" s="115"/>
      <c r="B20" s="118" t="s">
        <v>88</v>
      </c>
      <c r="C20" s="111" t="s">
        <v>9</v>
      </c>
      <c r="D20" s="55" t="s">
        <v>9</v>
      </c>
      <c r="E20" s="55" t="s">
        <v>9</v>
      </c>
      <c r="F20" s="55" t="s">
        <v>9</v>
      </c>
      <c r="G20" s="55" t="s">
        <v>9</v>
      </c>
      <c r="H20" s="54">
        <v>82.7</v>
      </c>
      <c r="I20" s="110" t="s">
        <v>9</v>
      </c>
      <c r="J20" s="510"/>
      <c r="K20" s="511"/>
    </row>
    <row r="21" spans="1:20" ht="14.4" x14ac:dyDescent="0.3">
      <c r="A21" s="116"/>
      <c r="B21" s="120" t="s">
        <v>89</v>
      </c>
      <c r="C21" s="112">
        <f>SUM(C4:C20)</f>
        <v>214372.00099999999</v>
      </c>
      <c r="D21" s="112">
        <f t="shared" ref="D21:I21" si="0">SUM(D4:D20)</f>
        <v>252226.231</v>
      </c>
      <c r="E21" s="112">
        <f t="shared" si="0"/>
        <v>284044.12400000001</v>
      </c>
      <c r="F21" s="112">
        <f t="shared" si="0"/>
        <v>315679.348</v>
      </c>
      <c r="G21" s="112">
        <f t="shared" si="0"/>
        <v>328521.43599999999</v>
      </c>
      <c r="H21" s="112">
        <f t="shared" si="0"/>
        <v>381282.35</v>
      </c>
      <c r="I21" s="112">
        <f t="shared" si="0"/>
        <v>395749.56799999997</v>
      </c>
      <c r="J21" s="503">
        <f>SUM(J4:J20)</f>
        <v>422584.31800000003</v>
      </c>
      <c r="K21" s="504">
        <f>SUM(K4:K20)</f>
        <v>416003.93800000002</v>
      </c>
    </row>
    <row r="22" spans="1:20" ht="15.75" customHeight="1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20" ht="15.75" customHeight="1" x14ac:dyDescent="0.3">
      <c r="A23" s="44"/>
      <c r="B23" s="140" t="s">
        <v>113</v>
      </c>
      <c r="C23" s="141">
        <v>1.3508</v>
      </c>
      <c r="D23" s="141">
        <v>1.3113999999999999</v>
      </c>
      <c r="E23" s="141">
        <v>1.2883</v>
      </c>
      <c r="F23" s="141">
        <v>1.2302999999999999</v>
      </c>
      <c r="G23" s="141">
        <v>1.1760999999999999</v>
      </c>
      <c r="H23" s="141">
        <v>1.1266</v>
      </c>
      <c r="I23" s="141">
        <v>1.0885</v>
      </c>
      <c r="J23" s="141">
        <v>1.0609</v>
      </c>
      <c r="K23" s="141">
        <v>1.03</v>
      </c>
    </row>
    <row r="24" spans="1:20" ht="15.75" customHeight="1" x14ac:dyDescent="0.3">
      <c r="C24" s="112">
        <f>+C21*C23</f>
        <v>289573.6989508</v>
      </c>
      <c r="D24" s="112">
        <f t="shared" ref="D24:K24" si="1">+D21*D23</f>
        <v>330769.47933339997</v>
      </c>
      <c r="E24" s="112">
        <f t="shared" si="1"/>
        <v>365934.0449492</v>
      </c>
      <c r="F24" s="112">
        <f t="shared" si="1"/>
        <v>388380.3018444</v>
      </c>
      <c r="G24" s="112">
        <f t="shared" si="1"/>
        <v>386374.06087959994</v>
      </c>
      <c r="H24" s="112">
        <f t="shared" si="1"/>
        <v>429552.69550999999</v>
      </c>
      <c r="I24" s="112">
        <f t="shared" si="1"/>
        <v>430773.40476799995</v>
      </c>
      <c r="J24" s="112">
        <f t="shared" si="1"/>
        <v>448319.70296620001</v>
      </c>
      <c r="K24" s="112">
        <f t="shared" si="1"/>
        <v>428484.05614000006</v>
      </c>
      <c r="L24" s="44"/>
      <c r="M24" s="69"/>
      <c r="N24" s="69"/>
      <c r="O24" s="69"/>
      <c r="P24" s="69"/>
      <c r="Q24" s="69"/>
      <c r="R24" s="69"/>
      <c r="S24" s="69"/>
    </row>
    <row r="25" spans="1:20" ht="15.75" customHeight="1" x14ac:dyDescent="0.3">
      <c r="A25" s="512" t="s">
        <v>70</v>
      </c>
      <c r="B25" s="501"/>
      <c r="C25" s="501"/>
      <c r="D25" s="501"/>
      <c r="E25" s="501"/>
      <c r="F25" s="501"/>
      <c r="G25" s="501"/>
      <c r="H25" s="501"/>
      <c r="I25" s="513"/>
      <c r="J25" s="514"/>
      <c r="K25" s="44"/>
      <c r="L25" s="44"/>
      <c r="M25" s="44"/>
      <c r="N25" s="69"/>
      <c r="O25" s="69"/>
      <c r="P25" s="69"/>
      <c r="Q25" s="69"/>
      <c r="R25" s="69"/>
      <c r="S25" s="69"/>
      <c r="T25" s="69"/>
    </row>
    <row r="26" spans="1:20" ht="15.75" customHeight="1" x14ac:dyDescent="0.3">
      <c r="C26" s="721" t="s">
        <v>356</v>
      </c>
      <c r="D26" s="722"/>
      <c r="E26" s="722"/>
      <c r="F26" s="722"/>
      <c r="G26" s="722"/>
      <c r="H26" s="722"/>
      <c r="I26" s="722"/>
      <c r="J26" s="722"/>
      <c r="K26" s="722"/>
      <c r="L26" s="44"/>
      <c r="M26" s="44"/>
      <c r="N26" s="44"/>
      <c r="O26" s="44"/>
      <c r="P26" s="44"/>
      <c r="Q26" s="44"/>
      <c r="R26" s="44"/>
    </row>
    <row r="27" spans="1:20" ht="15.75" customHeight="1" x14ac:dyDescent="0.3">
      <c r="A27" s="520" t="s">
        <v>71</v>
      </c>
      <c r="B27" s="519" t="s">
        <v>72</v>
      </c>
      <c r="C27" s="73">
        <v>2011</v>
      </c>
      <c r="D27" s="72">
        <v>2012</v>
      </c>
      <c r="E27" s="72">
        <v>2013</v>
      </c>
      <c r="F27" s="72">
        <v>2014</v>
      </c>
      <c r="G27" s="72">
        <v>2015</v>
      </c>
      <c r="H27" s="72">
        <v>2016</v>
      </c>
      <c r="I27" s="74">
        <v>2017</v>
      </c>
      <c r="J27" s="72">
        <v>2018</v>
      </c>
      <c r="K27" s="74">
        <v>2019</v>
      </c>
      <c r="L27" s="44"/>
      <c r="M27" s="44"/>
      <c r="N27" s="44"/>
      <c r="O27" s="44"/>
      <c r="P27" s="44"/>
      <c r="Q27" s="44"/>
      <c r="R27" s="44"/>
    </row>
    <row r="28" spans="1:20" ht="15.75" customHeight="1" x14ac:dyDescent="0.3">
      <c r="A28" s="515" t="s">
        <v>357</v>
      </c>
      <c r="B28" s="53" t="s">
        <v>199</v>
      </c>
      <c r="C28" s="75">
        <f>+C4*C$23</f>
        <v>9878.4004000000004</v>
      </c>
      <c r="D28" s="70">
        <f>+D4*D$23</f>
        <v>13910.019799999998</v>
      </c>
      <c r="E28" s="70">
        <f>+E4*E$23</f>
        <v>15963.3253</v>
      </c>
      <c r="F28" s="70">
        <f t="shared" ref="F28:K28" si="2">+F4*F$23</f>
        <v>17286.771827699999</v>
      </c>
      <c r="G28" s="70">
        <f t="shared" si="2"/>
        <v>21200.774945699999</v>
      </c>
      <c r="H28" s="70">
        <f t="shared" si="2"/>
        <v>21686.452902000001</v>
      </c>
      <c r="I28" s="70">
        <f t="shared" si="2"/>
        <v>20052.505921</v>
      </c>
      <c r="J28" s="70">
        <f t="shared" si="2"/>
        <v>17279.781125900001</v>
      </c>
      <c r="K28" s="70">
        <f t="shared" si="2"/>
        <v>19954.20751</v>
      </c>
      <c r="L28" s="44"/>
      <c r="M28" s="44"/>
      <c r="N28" s="44"/>
      <c r="O28" s="44"/>
      <c r="P28" s="44"/>
      <c r="Q28" s="44"/>
      <c r="R28" s="44"/>
    </row>
    <row r="29" spans="1:20" ht="15.75" customHeight="1" x14ac:dyDescent="0.3">
      <c r="A29" s="515" t="s">
        <v>358</v>
      </c>
      <c r="B29" s="53" t="s">
        <v>200</v>
      </c>
      <c r="C29" s="75">
        <f t="shared" ref="C29:K43" si="3">+C5*C$23</f>
        <v>11660.105600000001</v>
      </c>
      <c r="D29" s="70">
        <f t="shared" si="3"/>
        <v>9119.4755999999998</v>
      </c>
      <c r="E29" s="70">
        <f t="shared" si="3"/>
        <v>9282.2014999999992</v>
      </c>
      <c r="F29" s="70">
        <f t="shared" si="3"/>
        <v>8310.9459356999996</v>
      </c>
      <c r="G29" s="70">
        <f t="shared" si="3"/>
        <v>9717.7720549000005</v>
      </c>
      <c r="H29" s="70">
        <f t="shared" si="3"/>
        <v>7495.7226932000003</v>
      </c>
      <c r="I29" s="70">
        <f t="shared" si="3"/>
        <v>7177.3665390000006</v>
      </c>
      <c r="J29" s="70">
        <f t="shared" si="3"/>
        <v>7735.0102300999988</v>
      </c>
      <c r="K29" s="70">
        <f t="shared" si="3"/>
        <v>5598.5299800000003</v>
      </c>
      <c r="L29" s="44"/>
      <c r="M29" s="44"/>
      <c r="N29" s="44"/>
      <c r="O29" s="44"/>
      <c r="P29" s="44"/>
      <c r="Q29" s="44"/>
      <c r="R29" s="44"/>
    </row>
    <row r="30" spans="1:20" ht="15.75" customHeight="1" x14ac:dyDescent="0.3">
      <c r="A30" s="515" t="s">
        <v>359</v>
      </c>
      <c r="B30" s="53" t="s">
        <v>201</v>
      </c>
      <c r="C30" s="75">
        <f t="shared" si="3"/>
        <v>5137.0924000000005</v>
      </c>
      <c r="D30" s="70">
        <f t="shared" si="3"/>
        <v>6264.5577999999996</v>
      </c>
      <c r="E30" s="70">
        <f t="shared" si="3"/>
        <v>7750.4128000000001</v>
      </c>
      <c r="F30" s="70">
        <f t="shared" si="3"/>
        <v>6339.9819599999992</v>
      </c>
      <c r="G30" s="70">
        <f t="shared" si="3"/>
        <v>6171.8176178000003</v>
      </c>
      <c r="H30" s="70">
        <f t="shared" si="3"/>
        <v>3173.4947548000005</v>
      </c>
      <c r="I30" s="70">
        <f t="shared" si="3"/>
        <v>2490.252884</v>
      </c>
      <c r="J30" s="70">
        <f t="shared" si="3"/>
        <v>268.74612709999997</v>
      </c>
      <c r="K30" s="70">
        <f t="shared" si="3"/>
        <v>166.94343000000001</v>
      </c>
      <c r="L30" s="44"/>
      <c r="M30" s="44"/>
      <c r="N30" s="44"/>
      <c r="O30" s="44"/>
      <c r="P30" s="44"/>
      <c r="Q30" s="44"/>
      <c r="R30" s="44"/>
    </row>
    <row r="31" spans="1:20" ht="15.75" customHeight="1" x14ac:dyDescent="0.3">
      <c r="A31" s="515" t="s">
        <v>360</v>
      </c>
      <c r="B31" s="53" t="s">
        <v>202</v>
      </c>
      <c r="C31" s="75">
        <f t="shared" si="3"/>
        <v>4522.4784</v>
      </c>
      <c r="D31" s="70">
        <f t="shared" si="3"/>
        <v>6347.1759999999995</v>
      </c>
      <c r="E31" s="70">
        <f t="shared" si="3"/>
        <v>11606.2947</v>
      </c>
      <c r="F31" s="70">
        <f t="shared" si="3"/>
        <v>10981.378521899998</v>
      </c>
      <c r="G31" s="70">
        <f t="shared" si="3"/>
        <v>12476.122900599999</v>
      </c>
      <c r="H31" s="70">
        <f t="shared" si="3"/>
        <v>6098.2981926000011</v>
      </c>
      <c r="I31" s="70">
        <f t="shared" si="3"/>
        <v>5120.5891869999996</v>
      </c>
      <c r="J31" s="70">
        <f t="shared" si="3"/>
        <v>4202.5293782999997</v>
      </c>
      <c r="K31" s="70">
        <f t="shared" si="3"/>
        <v>3588.7754400000003</v>
      </c>
      <c r="L31" s="44"/>
      <c r="M31" s="44"/>
      <c r="N31" s="44"/>
      <c r="O31" s="44"/>
      <c r="P31" s="44"/>
      <c r="Q31" s="44"/>
      <c r="R31" s="44"/>
    </row>
    <row r="32" spans="1:20" ht="15.75" customHeight="1" x14ac:dyDescent="0.3">
      <c r="A32" s="515" t="s">
        <v>361</v>
      </c>
      <c r="B32" s="53" t="s">
        <v>203</v>
      </c>
      <c r="C32" s="75">
        <f t="shared" si="3"/>
        <v>18229.045999999998</v>
      </c>
      <c r="D32" s="70">
        <f t="shared" si="3"/>
        <v>10548.901599999999</v>
      </c>
      <c r="E32" s="70">
        <f t="shared" si="3"/>
        <v>12174.434999999999</v>
      </c>
      <c r="F32" s="70">
        <f t="shared" si="3"/>
        <v>13200.927073199999</v>
      </c>
      <c r="G32" s="70">
        <f t="shared" si="3"/>
        <v>11081.786960699998</v>
      </c>
      <c r="H32" s="70">
        <f t="shared" si="3"/>
        <v>9917.5882323999995</v>
      </c>
      <c r="I32" s="70">
        <f t="shared" si="3"/>
        <v>11184.590032</v>
      </c>
      <c r="J32" s="70">
        <f t="shared" si="3"/>
        <v>8534.2318188000008</v>
      </c>
      <c r="K32" s="70">
        <f t="shared" si="3"/>
        <v>8103.0810700000011</v>
      </c>
      <c r="L32" s="44"/>
      <c r="M32" s="44"/>
      <c r="N32" s="44"/>
      <c r="O32" s="44"/>
      <c r="P32" s="44"/>
      <c r="Q32" s="44"/>
      <c r="R32" s="44"/>
    </row>
    <row r="33" spans="1:18" ht="15.75" customHeight="1" x14ac:dyDescent="0.3">
      <c r="A33" s="515" t="s">
        <v>362</v>
      </c>
      <c r="B33" s="53" t="s">
        <v>204</v>
      </c>
      <c r="C33" s="75">
        <f t="shared" si="3"/>
        <v>26297.374400000001</v>
      </c>
      <c r="D33" s="70">
        <f t="shared" si="3"/>
        <v>19566.088</v>
      </c>
      <c r="E33" s="70">
        <f t="shared" si="3"/>
        <v>21353.572499999998</v>
      </c>
      <c r="F33" s="70">
        <f t="shared" si="3"/>
        <v>22003.562403899999</v>
      </c>
      <c r="G33" s="70">
        <f t="shared" si="3"/>
        <v>22516.181638499998</v>
      </c>
      <c r="H33" s="70">
        <f t="shared" si="3"/>
        <v>29525.172345000003</v>
      </c>
      <c r="I33" s="70">
        <f t="shared" si="3"/>
        <v>29189.343354499997</v>
      </c>
      <c r="J33" s="70">
        <f t="shared" si="3"/>
        <v>14915.683235799999</v>
      </c>
      <c r="K33" s="70">
        <f t="shared" si="3"/>
        <v>14411.23676</v>
      </c>
      <c r="L33" s="44"/>
      <c r="M33" s="44"/>
      <c r="N33" s="44"/>
      <c r="O33" s="44"/>
      <c r="P33" s="44"/>
      <c r="Q33" s="44"/>
      <c r="R33" s="44"/>
    </row>
    <row r="34" spans="1:18" ht="15.75" customHeight="1" x14ac:dyDescent="0.3">
      <c r="A34" s="515" t="s">
        <v>363</v>
      </c>
      <c r="B34" s="53" t="s">
        <v>205</v>
      </c>
      <c r="C34" s="75">
        <f t="shared" si="3"/>
        <v>31038.682400000002</v>
      </c>
      <c r="D34" s="70">
        <f t="shared" si="3"/>
        <v>38424.019999999997</v>
      </c>
      <c r="E34" s="70">
        <f t="shared" si="3"/>
        <v>40551.819100000001</v>
      </c>
      <c r="F34" s="70">
        <f t="shared" si="3"/>
        <v>39861.441952200003</v>
      </c>
      <c r="G34" s="70">
        <f t="shared" si="3"/>
        <v>34192.520079999995</v>
      </c>
      <c r="H34" s="70">
        <f t="shared" si="3"/>
        <v>34685.418313599999</v>
      </c>
      <c r="I34" s="70">
        <f t="shared" si="3"/>
        <v>33458.098565500004</v>
      </c>
      <c r="J34" s="70">
        <f t="shared" si="3"/>
        <v>13448.223016</v>
      </c>
      <c r="K34" s="70">
        <f t="shared" si="3"/>
        <v>12950.953230000001</v>
      </c>
      <c r="L34" s="44"/>
      <c r="M34" s="44"/>
      <c r="N34" s="44"/>
      <c r="O34" s="44"/>
      <c r="P34" s="44"/>
      <c r="Q34" s="44"/>
      <c r="R34" s="44"/>
    </row>
    <row r="35" spans="1:18" ht="15.75" customHeight="1" x14ac:dyDescent="0.3">
      <c r="A35" s="515" t="s">
        <v>364</v>
      </c>
      <c r="B35" s="53" t="s">
        <v>206</v>
      </c>
      <c r="C35" s="75">
        <f t="shared" si="3"/>
        <v>44131.986799999999</v>
      </c>
      <c r="D35" s="70">
        <f t="shared" si="3"/>
        <v>46352.744399999996</v>
      </c>
      <c r="E35" s="70">
        <f t="shared" si="3"/>
        <v>47815.254500000003</v>
      </c>
      <c r="F35" s="70">
        <f t="shared" si="3"/>
        <v>39169.624577399998</v>
      </c>
      <c r="G35" s="70">
        <f t="shared" si="3"/>
        <v>45208.623031800002</v>
      </c>
      <c r="H35" s="70">
        <f t="shared" si="3"/>
        <v>70498.474225800004</v>
      </c>
      <c r="I35" s="70">
        <f t="shared" si="3"/>
        <v>64184.411539500004</v>
      </c>
      <c r="J35" s="70">
        <f t="shared" si="3"/>
        <v>70476.8038523</v>
      </c>
      <c r="K35" s="70">
        <f t="shared" si="3"/>
        <v>65675.450190000003</v>
      </c>
      <c r="L35" s="44"/>
      <c r="M35" s="44"/>
      <c r="N35" s="44"/>
      <c r="O35" s="44"/>
      <c r="P35" s="44"/>
      <c r="Q35" s="44"/>
      <c r="R35" s="44"/>
    </row>
    <row r="36" spans="1:18" ht="15.75" customHeight="1" x14ac:dyDescent="0.3">
      <c r="A36" s="515" t="s">
        <v>365</v>
      </c>
      <c r="B36" s="53" t="s">
        <v>207</v>
      </c>
      <c r="C36" s="75">
        <f t="shared" si="3"/>
        <v>5958.3788000000004</v>
      </c>
      <c r="D36" s="70">
        <f t="shared" si="3"/>
        <v>7148.4413999999997</v>
      </c>
      <c r="E36" s="70">
        <f t="shared" si="3"/>
        <v>6705.6014999999998</v>
      </c>
      <c r="F36" s="70">
        <f t="shared" si="3"/>
        <v>6739.4357639999998</v>
      </c>
      <c r="G36" s="70">
        <f t="shared" si="3"/>
        <v>6294.3766465999997</v>
      </c>
      <c r="H36" s="70">
        <f t="shared" si="3"/>
        <v>7646.1102740000006</v>
      </c>
      <c r="I36" s="70">
        <f t="shared" si="3"/>
        <v>6357.8729864999996</v>
      </c>
      <c r="J36" s="70">
        <f t="shared" si="3"/>
        <v>3878.6005376999997</v>
      </c>
      <c r="K36" s="70">
        <f t="shared" si="3"/>
        <v>3149.66687</v>
      </c>
      <c r="L36" s="44"/>
      <c r="M36" s="44"/>
      <c r="N36" s="44"/>
      <c r="O36" s="44"/>
      <c r="P36" s="44"/>
      <c r="Q36" s="44"/>
      <c r="R36" s="44"/>
    </row>
    <row r="37" spans="1:18" ht="15.75" customHeight="1" x14ac:dyDescent="0.3">
      <c r="A37" s="515" t="s">
        <v>366</v>
      </c>
      <c r="B37" s="53" t="s">
        <v>208</v>
      </c>
      <c r="C37" s="75">
        <f t="shared" si="3"/>
        <v>1450.7592</v>
      </c>
      <c r="D37" s="70">
        <f t="shared" si="3"/>
        <v>2235.9369999999999</v>
      </c>
      <c r="E37" s="70">
        <f t="shared" si="3"/>
        <v>2364.0304999999998</v>
      </c>
      <c r="F37" s="70">
        <f t="shared" si="3"/>
        <v>3269.7043343999999</v>
      </c>
      <c r="G37" s="70">
        <f t="shared" si="3"/>
        <v>4183.8334418999993</v>
      </c>
      <c r="H37" s="70">
        <f t="shared" si="3"/>
        <v>2768.5023336000004</v>
      </c>
      <c r="I37" s="70">
        <f t="shared" si="3"/>
        <v>1820.5086305</v>
      </c>
      <c r="J37" s="70">
        <f t="shared" si="3"/>
        <v>1212.3668147999999</v>
      </c>
      <c r="K37" s="70">
        <f t="shared" si="3"/>
        <v>654.05309000000011</v>
      </c>
      <c r="L37" s="44"/>
      <c r="M37" s="44"/>
      <c r="N37" s="44"/>
      <c r="O37" s="44"/>
      <c r="P37" s="44"/>
      <c r="Q37" s="44"/>
      <c r="R37" s="44"/>
    </row>
    <row r="38" spans="1:18" ht="15.75" customHeight="1" x14ac:dyDescent="0.3">
      <c r="A38" s="515" t="s">
        <v>367</v>
      </c>
      <c r="B38" s="53" t="s">
        <v>209</v>
      </c>
      <c r="C38" s="75">
        <f t="shared" si="3"/>
        <v>5603.1184000000003</v>
      </c>
      <c r="D38" s="70">
        <f t="shared" si="3"/>
        <v>6265.8691999999992</v>
      </c>
      <c r="E38" s="70">
        <f t="shared" si="3"/>
        <v>7640.9072999999999</v>
      </c>
      <c r="F38" s="70">
        <f t="shared" si="3"/>
        <v>10221.350854499999</v>
      </c>
      <c r="G38" s="70">
        <f t="shared" si="3"/>
        <v>8837.9057706999993</v>
      </c>
      <c r="H38" s="70">
        <f t="shared" si="3"/>
        <v>7893.524026600001</v>
      </c>
      <c r="I38" s="70">
        <f t="shared" si="3"/>
        <v>6248.4177804999999</v>
      </c>
      <c r="J38" s="70">
        <f t="shared" si="3"/>
        <v>6210.1468330999996</v>
      </c>
      <c r="K38" s="70">
        <f t="shared" si="3"/>
        <v>6342.3022499999997</v>
      </c>
      <c r="L38" s="44"/>
      <c r="M38" s="44"/>
      <c r="N38" s="44"/>
      <c r="O38" s="44"/>
      <c r="P38" s="44"/>
      <c r="Q38" s="44"/>
      <c r="R38" s="44"/>
    </row>
    <row r="39" spans="1:18" ht="15.75" customHeight="1" x14ac:dyDescent="0.3">
      <c r="A39" s="515" t="s">
        <v>368</v>
      </c>
      <c r="B39" s="280" t="s">
        <v>286</v>
      </c>
      <c r="C39" s="75">
        <f t="shared" si="3"/>
        <v>19329.949350800001</v>
      </c>
      <c r="D39" s="70">
        <f t="shared" si="3"/>
        <v>20084.393933399999</v>
      </c>
      <c r="E39" s="70">
        <f t="shared" si="3"/>
        <v>19575.878249199999</v>
      </c>
      <c r="F39" s="70">
        <f t="shared" si="3"/>
        <v>38416.976249400002</v>
      </c>
      <c r="G39" s="70">
        <f t="shared" si="3"/>
        <v>38321.703683199994</v>
      </c>
      <c r="H39" s="70">
        <f t="shared" si="3"/>
        <v>27477.909191999999</v>
      </c>
      <c r="I39" s="70">
        <f t="shared" si="3"/>
        <v>28606.546304000003</v>
      </c>
      <c r="J39" s="70">
        <f t="shared" si="3"/>
        <v>38251.9387689</v>
      </c>
      <c r="K39" s="70">
        <f t="shared" si="3"/>
        <v>38103.389460000006</v>
      </c>
      <c r="L39" s="44"/>
      <c r="M39" s="44"/>
      <c r="N39" s="44"/>
      <c r="O39" s="44"/>
      <c r="P39" s="44"/>
      <c r="Q39" s="44"/>
      <c r="R39" s="44"/>
    </row>
    <row r="40" spans="1:18" ht="15.75" customHeight="1" x14ac:dyDescent="0.3">
      <c r="A40" s="515" t="s">
        <v>369</v>
      </c>
      <c r="B40" s="280" t="s">
        <v>287</v>
      </c>
      <c r="C40" s="75">
        <f t="shared" si="3"/>
        <v>96928.004799999995</v>
      </c>
      <c r="D40" s="70">
        <f t="shared" si="3"/>
        <v>120462.58119999999</v>
      </c>
      <c r="E40" s="70">
        <f t="shared" si="3"/>
        <v>124862.03600000001</v>
      </c>
      <c r="F40" s="70">
        <f t="shared" si="3"/>
        <v>155299.46119110001</v>
      </c>
      <c r="G40" s="70">
        <f t="shared" si="3"/>
        <v>150728.70196869998</v>
      </c>
      <c r="H40" s="70">
        <f t="shared" si="3"/>
        <v>200203.1481122</v>
      </c>
      <c r="I40" s="70">
        <f t="shared" si="3"/>
        <v>214577.53760800001</v>
      </c>
      <c r="J40" s="70">
        <f t="shared" si="3"/>
        <v>250742.47799059999</v>
      </c>
      <c r="K40" s="70">
        <f t="shared" si="3"/>
        <v>242724.11955</v>
      </c>
      <c r="L40" s="44"/>
      <c r="M40" s="44"/>
      <c r="N40" s="44"/>
      <c r="O40" s="44"/>
      <c r="P40" s="44"/>
      <c r="Q40" s="44"/>
      <c r="R40" s="44"/>
    </row>
    <row r="41" spans="1:18" ht="15.75" customHeight="1" x14ac:dyDescent="0.3">
      <c r="A41" s="515" t="s">
        <v>370</v>
      </c>
      <c r="B41" s="53" t="s">
        <v>210</v>
      </c>
      <c r="C41" s="75">
        <f t="shared" si="3"/>
        <v>108.06399999999999</v>
      </c>
      <c r="D41" s="70">
        <f t="shared" si="3"/>
        <v>56.390199999999993</v>
      </c>
      <c r="E41" s="70">
        <f t="shared" si="3"/>
        <v>99.199100000000001</v>
      </c>
      <c r="F41" s="70">
        <f t="shared" si="3"/>
        <v>116.35316189999999</v>
      </c>
      <c r="G41" s="70">
        <f t="shared" si="3"/>
        <v>72.982885499999995</v>
      </c>
      <c r="H41" s="70">
        <f t="shared" si="3"/>
        <v>157.01536860000002</v>
      </c>
      <c r="I41" s="70">
        <f t="shared" si="3"/>
        <v>92.886059000000003</v>
      </c>
      <c r="J41" s="70"/>
      <c r="K41" s="70">
        <f t="shared" si="3"/>
        <v>2.06</v>
      </c>
      <c r="L41" s="44"/>
      <c r="M41" s="44"/>
      <c r="N41" s="44"/>
      <c r="O41" s="44"/>
      <c r="P41" s="44"/>
      <c r="Q41" s="44"/>
      <c r="R41" s="44"/>
    </row>
    <row r="42" spans="1:18" ht="15.75" customHeight="1" x14ac:dyDescent="0.3">
      <c r="A42" s="49"/>
      <c r="B42" s="50" t="s">
        <v>86</v>
      </c>
      <c r="C42" s="75"/>
      <c r="D42" s="70"/>
      <c r="E42" s="70"/>
      <c r="F42" s="70"/>
      <c r="G42" s="70"/>
      <c r="H42" s="70">
        <f>+H18*H$23</f>
        <v>189.24626799999999</v>
      </c>
      <c r="I42" s="70">
        <f>+I18*I$23</f>
        <v>187.67808150000002</v>
      </c>
      <c r="J42" s="70"/>
      <c r="K42" s="70"/>
      <c r="L42" s="44"/>
      <c r="M42" s="44"/>
      <c r="N42" s="44"/>
      <c r="O42" s="44"/>
      <c r="P42" s="44"/>
      <c r="Q42" s="44"/>
      <c r="R42" s="44"/>
    </row>
    <row r="43" spans="1:18" ht="15.75" customHeight="1" x14ac:dyDescent="0.3">
      <c r="A43" s="45"/>
      <c r="B43" s="53" t="s">
        <v>87</v>
      </c>
      <c r="C43" s="75">
        <f t="shared" si="3"/>
        <v>9300.2579999999998</v>
      </c>
      <c r="D43" s="70">
        <f>+D19*D$23</f>
        <v>23982.883199999997</v>
      </c>
      <c r="E43" s="70">
        <f t="shared" ref="E43:K43" si="4">+E19*E$23</f>
        <v>38189.0769</v>
      </c>
      <c r="F43" s="70">
        <f t="shared" si="4"/>
        <v>17162.386037100052</v>
      </c>
      <c r="G43" s="70">
        <f t="shared" si="4"/>
        <v>15368.957252999999</v>
      </c>
      <c r="H43" s="70">
        <f t="shared" si="4"/>
        <v>43.448455600000003</v>
      </c>
      <c r="I43" s="70">
        <f t="shared" si="4"/>
        <v>24.799295500000003</v>
      </c>
      <c r="J43" s="70">
        <f t="shared" si="4"/>
        <v>11163.163236800001</v>
      </c>
      <c r="K43" s="70">
        <f t="shared" si="4"/>
        <v>7059.2873099999997</v>
      </c>
      <c r="L43" s="44"/>
      <c r="M43" s="44"/>
      <c r="N43" s="44"/>
      <c r="O43" s="44"/>
      <c r="P43" s="44"/>
      <c r="Q43" s="44"/>
      <c r="R43" s="44"/>
    </row>
    <row r="44" spans="1:18" ht="15.75" customHeight="1" x14ac:dyDescent="0.3">
      <c r="A44" s="45"/>
      <c r="B44" s="53" t="s">
        <v>88</v>
      </c>
      <c r="C44" s="75"/>
      <c r="D44" s="70"/>
      <c r="E44" s="70"/>
      <c r="F44" s="70"/>
      <c r="G44" s="70"/>
      <c r="H44" s="70">
        <f>+H20*H$23</f>
        <v>93.169820000000001</v>
      </c>
      <c r="I44" s="70"/>
      <c r="J44" s="70"/>
      <c r="K44" s="70"/>
      <c r="L44" s="44"/>
      <c r="M44" s="44"/>
      <c r="N44" s="44"/>
      <c r="O44" s="44"/>
      <c r="P44" s="44"/>
      <c r="Q44" s="44"/>
      <c r="R44" s="44"/>
    </row>
    <row r="45" spans="1:18" ht="15.75" customHeight="1" x14ac:dyDescent="0.3">
      <c r="A45" s="56"/>
      <c r="B45" s="57" t="s">
        <v>89</v>
      </c>
      <c r="C45" s="76">
        <f>SUM(C28:C44)</f>
        <v>289573.6989508</v>
      </c>
      <c r="D45" s="76">
        <f t="shared" ref="D45:K45" si="5">SUM(D28:D44)</f>
        <v>330769.47933339997</v>
      </c>
      <c r="E45" s="76">
        <f t="shared" si="5"/>
        <v>365934.0449492</v>
      </c>
      <c r="F45" s="76">
        <f t="shared" si="5"/>
        <v>388380.30184440012</v>
      </c>
      <c r="G45" s="76">
        <f t="shared" si="5"/>
        <v>386374.06087959994</v>
      </c>
      <c r="H45" s="76">
        <f t="shared" si="5"/>
        <v>429552.69550999999</v>
      </c>
      <c r="I45" s="76">
        <f t="shared" si="5"/>
        <v>430773.40476800001</v>
      </c>
      <c r="J45" s="76">
        <f t="shared" si="5"/>
        <v>448319.70296620001</v>
      </c>
      <c r="K45" s="76">
        <f t="shared" si="5"/>
        <v>428484.05614</v>
      </c>
      <c r="L45" s="44"/>
      <c r="M45" s="44"/>
      <c r="N45" s="44"/>
      <c r="O45" s="44"/>
      <c r="P45" s="44"/>
      <c r="Q45" s="44"/>
      <c r="R45" s="44"/>
    </row>
    <row r="46" spans="1:18" ht="15.75" customHeight="1" x14ac:dyDescent="0.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8" ht="15.75" customHeight="1" x14ac:dyDescent="0.3">
      <c r="A47" s="516" t="s">
        <v>70</v>
      </c>
      <c r="B47" s="502"/>
      <c r="C47" s="502"/>
      <c r="D47" s="502"/>
      <c r="E47" s="502"/>
      <c r="F47" s="502"/>
      <c r="G47" s="502"/>
      <c r="H47" s="502"/>
      <c r="I47" s="502"/>
      <c r="J47" s="44"/>
      <c r="K47" s="44"/>
      <c r="L47" s="44"/>
      <c r="M47" s="44"/>
      <c r="N47" s="44"/>
      <c r="O47" s="44"/>
      <c r="P47" s="44"/>
      <c r="Q47" s="44"/>
    </row>
    <row r="48" spans="1:18" ht="15.75" customHeight="1" x14ac:dyDescent="0.3">
      <c r="A48" s="713" t="s">
        <v>71</v>
      </c>
      <c r="B48" s="518" t="s">
        <v>72</v>
      </c>
      <c r="C48" s="723" t="s">
        <v>3</v>
      </c>
      <c r="D48" s="723"/>
      <c r="E48" s="723"/>
      <c r="F48" s="723"/>
      <c r="G48" s="723"/>
      <c r="H48" s="723"/>
      <c r="I48" s="723"/>
      <c r="J48" s="724"/>
      <c r="K48" s="724"/>
      <c r="L48" s="44"/>
      <c r="M48" s="44"/>
      <c r="N48" s="44"/>
      <c r="O48" s="44"/>
      <c r="P48" s="44"/>
      <c r="Q48" s="44"/>
    </row>
    <row r="49" spans="1:17" ht="15.75" customHeight="1" x14ac:dyDescent="0.3">
      <c r="A49" s="714"/>
      <c r="B49" s="518"/>
      <c r="C49" s="517">
        <v>2011</v>
      </c>
      <c r="D49" s="71">
        <v>2012</v>
      </c>
      <c r="E49" s="71">
        <v>2013</v>
      </c>
      <c r="F49" s="71">
        <v>2014</v>
      </c>
      <c r="G49" s="71">
        <v>2015</v>
      </c>
      <c r="H49" s="71">
        <v>2016</v>
      </c>
      <c r="I49" s="521">
        <v>2017</v>
      </c>
      <c r="J49" s="533">
        <v>2018</v>
      </c>
      <c r="K49" s="534">
        <v>2019</v>
      </c>
      <c r="L49" s="44"/>
      <c r="M49" s="44"/>
      <c r="N49" s="44"/>
      <c r="O49" s="44"/>
      <c r="P49" s="44"/>
      <c r="Q49" s="44"/>
    </row>
    <row r="50" spans="1:17" ht="15.75" customHeight="1" x14ac:dyDescent="0.3">
      <c r="A50" s="515" t="s">
        <v>357</v>
      </c>
      <c r="B50" s="79" t="s">
        <v>199</v>
      </c>
      <c r="C50" s="197">
        <v>3.411362190882504E-2</v>
      </c>
      <c r="D50" s="198">
        <v>4.2053609665658409E-2</v>
      </c>
      <c r="E50" s="198">
        <v>4.3623462144898428E-2</v>
      </c>
      <c r="F50" s="198">
        <v>4.450990883318727E-2</v>
      </c>
      <c r="G50" s="198">
        <v>5.4803414924037702E-2</v>
      </c>
      <c r="H50" s="198">
        <v>5.0486099999999999E-2</v>
      </c>
      <c r="I50" s="522">
        <v>4.6550000000000001E-2</v>
      </c>
      <c r="J50" s="529">
        <f>+J28/J$45</f>
        <v>3.854343454363586E-2</v>
      </c>
      <c r="K50" s="530">
        <f>+K28/K$45</f>
        <v>4.6569311562622756E-2</v>
      </c>
      <c r="L50" s="44"/>
      <c r="M50" s="44"/>
      <c r="N50" s="44"/>
      <c r="O50" s="44"/>
      <c r="P50" s="44"/>
      <c r="Q50" s="44"/>
    </row>
    <row r="51" spans="1:17" ht="15.75" customHeight="1" x14ac:dyDescent="0.3">
      <c r="A51" s="515" t="s">
        <v>358</v>
      </c>
      <c r="B51" s="79" t="s">
        <v>200</v>
      </c>
      <c r="C51" s="199">
        <v>4.0266482198410732E-2</v>
      </c>
      <c r="D51" s="200">
        <v>2.7570547903741732E-2</v>
      </c>
      <c r="E51" s="200">
        <v>2.5365752946008648E-2</v>
      </c>
      <c r="F51" s="200">
        <v>2.1398989331414861E-2</v>
      </c>
      <c r="G51" s="200">
        <v>2.5120171098741838E-2</v>
      </c>
      <c r="H51" s="200">
        <v>1.74501E-2</v>
      </c>
      <c r="I51" s="523">
        <v>1.6661599999999999E-2</v>
      </c>
      <c r="J51" s="529">
        <f t="shared" ref="J51:K65" si="6">+J29/J$45</f>
        <v>1.7253335463338227E-2</v>
      </c>
      <c r="K51" s="530">
        <f t="shared" si="6"/>
        <v>1.3065900352125993E-2</v>
      </c>
      <c r="L51" s="44"/>
      <c r="M51" s="44"/>
      <c r="N51" s="44"/>
      <c r="O51" s="44"/>
      <c r="P51" s="44"/>
      <c r="Q51" s="44"/>
    </row>
    <row r="52" spans="1:17" ht="15.75" customHeight="1" x14ac:dyDescent="0.3">
      <c r="A52" s="515" t="s">
        <v>359</v>
      </c>
      <c r="B52" s="79" t="s">
        <v>201</v>
      </c>
      <c r="C52" s="199">
        <v>1.3089405589520452E-2</v>
      </c>
      <c r="D52" s="200">
        <v>1.8939388457891036E-2</v>
      </c>
      <c r="E52" s="200">
        <v>2.1179787609047613E-2</v>
      </c>
      <c r="F52" s="200">
        <v>1.6324159412544146E-2</v>
      </c>
      <c r="G52" s="200">
        <v>1.5953977277249551E-2</v>
      </c>
      <c r="H52" s="200">
        <v>7.3879000000000002E-3</v>
      </c>
      <c r="I52" s="523">
        <v>5.7809000000000003E-3</v>
      </c>
      <c r="J52" s="529">
        <f t="shared" si="6"/>
        <v>5.9945196546550494E-4</v>
      </c>
      <c r="K52" s="604">
        <f t="shared" si="6"/>
        <v>3.8961410023959921E-4</v>
      </c>
      <c r="L52" s="44"/>
      <c r="M52" s="44"/>
      <c r="N52" s="44"/>
      <c r="O52" s="44"/>
      <c r="P52" s="44"/>
      <c r="Q52" s="44"/>
    </row>
    <row r="53" spans="1:17" ht="15.75" customHeight="1" x14ac:dyDescent="0.3">
      <c r="A53" s="515" t="s">
        <v>360</v>
      </c>
      <c r="B53" s="79" t="s">
        <v>202</v>
      </c>
      <c r="C53" s="199">
        <v>1.5617722706241791E-2</v>
      </c>
      <c r="D53" s="200">
        <v>1.9189164776259704E-2</v>
      </c>
      <c r="E53" s="200">
        <v>3.1716872767604709E-2</v>
      </c>
      <c r="F53" s="200">
        <v>2.8274808144877438E-2</v>
      </c>
      <c r="G53" s="200">
        <v>3.2250431492059563E-2</v>
      </c>
      <c r="H53" s="200">
        <v>1.41969E-2</v>
      </c>
      <c r="I53" s="523">
        <v>1.1887E-2</v>
      </c>
      <c r="J53" s="529">
        <f t="shared" si="6"/>
        <v>9.373956465653796E-3</v>
      </c>
      <c r="K53" s="530">
        <f t="shared" si="6"/>
        <v>8.3755168683042613E-3</v>
      </c>
      <c r="L53" s="44"/>
      <c r="M53" s="44"/>
      <c r="N53" s="44"/>
      <c r="O53" s="44"/>
      <c r="P53" s="44"/>
      <c r="Q53" s="44"/>
    </row>
    <row r="54" spans="1:17" ht="15.75" customHeight="1" x14ac:dyDescent="0.3">
      <c r="A54" s="515" t="s">
        <v>361</v>
      </c>
      <c r="B54" s="79" t="s">
        <v>203</v>
      </c>
      <c r="C54" s="199">
        <v>6.2951364372978783E-2</v>
      </c>
      <c r="D54" s="200">
        <v>3.1892074681866334E-2</v>
      </c>
      <c r="E54" s="200">
        <v>3.3269446959025922E-2</v>
      </c>
      <c r="F54" s="200">
        <v>3.3989692604154763E-2</v>
      </c>
      <c r="G54" s="200">
        <v>2.8646111779522997E-2</v>
      </c>
      <c r="H54" s="200">
        <v>2.30882E-2</v>
      </c>
      <c r="I54" s="523">
        <v>2.5964000000000001E-2</v>
      </c>
      <c r="J54" s="529">
        <f t="shared" si="6"/>
        <v>1.9036040045385689E-2</v>
      </c>
      <c r="K54" s="530">
        <f t="shared" si="6"/>
        <v>1.8911044539198573E-2</v>
      </c>
      <c r="L54" s="44"/>
      <c r="M54" s="44"/>
      <c r="N54" s="44"/>
      <c r="O54" s="44"/>
      <c r="P54" s="44"/>
      <c r="Q54" s="44"/>
    </row>
    <row r="55" spans="1:17" ht="15.75" customHeight="1" x14ac:dyDescent="0.3">
      <c r="A55" s="515" t="s">
        <v>362</v>
      </c>
      <c r="B55" s="79" t="s">
        <v>204</v>
      </c>
      <c r="C55" s="199">
        <v>9.08141310073763E-2</v>
      </c>
      <c r="D55" s="200">
        <v>5.9153375715246863E-2</v>
      </c>
      <c r="E55" s="200">
        <v>5.8353553793212123E-2</v>
      </c>
      <c r="F55" s="200">
        <v>5.6654681762710678E-2</v>
      </c>
      <c r="G55" s="200">
        <v>5.8203704723066761E-2</v>
      </c>
      <c r="H55" s="200">
        <v>6.8734699999999996E-2</v>
      </c>
      <c r="I55" s="523">
        <v>6.7760299999999996E-2</v>
      </c>
      <c r="J55" s="529">
        <f t="shared" si="6"/>
        <v>3.3270193429184469E-2</v>
      </c>
      <c r="K55" s="530">
        <f t="shared" si="6"/>
        <v>3.3633075848431032E-2</v>
      </c>
      <c r="L55" s="44"/>
      <c r="M55" s="44"/>
      <c r="N55" s="44"/>
      <c r="O55" s="44"/>
      <c r="P55" s="44"/>
      <c r="Q55" s="44"/>
    </row>
    <row r="56" spans="1:17" ht="15.75" customHeight="1" x14ac:dyDescent="0.3">
      <c r="A56" s="515" t="s">
        <v>363</v>
      </c>
      <c r="B56" s="79" t="s">
        <v>205</v>
      </c>
      <c r="C56" s="199">
        <v>0.10718913814467557</v>
      </c>
      <c r="D56" s="200">
        <v>0.11616581155876227</v>
      </c>
      <c r="E56" s="200">
        <v>0.11081718327293744</v>
      </c>
      <c r="F56" s="200">
        <v>0.1026350764003732</v>
      </c>
      <c r="G56" s="200">
        <v>8.8386715581960068E-2</v>
      </c>
      <c r="H56" s="200">
        <v>8.0747799999999995E-2</v>
      </c>
      <c r="I56" s="523">
        <v>7.7669799999999997E-2</v>
      </c>
      <c r="J56" s="529">
        <f t="shared" si="6"/>
        <v>2.9996948443316344E-2</v>
      </c>
      <c r="K56" s="530">
        <f t="shared" si="6"/>
        <v>3.0225052821495169E-2</v>
      </c>
      <c r="L56" s="44"/>
      <c r="M56" s="44"/>
      <c r="N56" s="44"/>
      <c r="O56" s="44"/>
      <c r="P56" s="44"/>
      <c r="Q56" s="44"/>
    </row>
    <row r="57" spans="1:17" ht="15.75" customHeight="1" x14ac:dyDescent="0.3">
      <c r="A57" s="515" t="s">
        <v>364</v>
      </c>
      <c r="B57" s="79" t="s">
        <v>206</v>
      </c>
      <c r="C57" s="199">
        <v>0.15240480430439832</v>
      </c>
      <c r="D57" s="200">
        <v>0.14013640871522223</v>
      </c>
      <c r="E57" s="200">
        <v>0.130666193003624</v>
      </c>
      <c r="F57" s="200">
        <v>0.10085378787591767</v>
      </c>
      <c r="G57" s="200">
        <v>0.11686303602117402</v>
      </c>
      <c r="H57" s="200">
        <v>0.16412070000000001</v>
      </c>
      <c r="I57" s="523">
        <v>0.14899809999999999</v>
      </c>
      <c r="J57" s="529">
        <f t="shared" si="6"/>
        <v>0.15720211131923736</v>
      </c>
      <c r="K57" s="530">
        <f t="shared" si="6"/>
        <v>0.15327396492097631</v>
      </c>
      <c r="L57" s="44"/>
      <c r="M57" s="44"/>
      <c r="N57" s="44"/>
      <c r="O57" s="44"/>
      <c r="P57" s="44"/>
      <c r="Q57" s="44"/>
    </row>
    <row r="58" spans="1:17" ht="15.75" customHeight="1" x14ac:dyDescent="0.3">
      <c r="A58" s="515" t="s">
        <v>365</v>
      </c>
      <c r="B58" s="79" t="s">
        <v>207</v>
      </c>
      <c r="C58" s="199">
        <v>2.0575600660813934E-2</v>
      </c>
      <c r="D58" s="200">
        <v>2.1611598594089183E-2</v>
      </c>
      <c r="E58" s="200">
        <v>1.8324600150447609E-2</v>
      </c>
      <c r="F58" s="200">
        <v>1.7352671420241272E-2</v>
      </c>
      <c r="G58" s="200">
        <v>1.6270788965747556E-2</v>
      </c>
      <c r="H58" s="200">
        <v>1.7800199999999999E-2</v>
      </c>
      <c r="I58" s="523">
        <v>1.47592E-2</v>
      </c>
      <c r="J58" s="529">
        <f t="shared" si="6"/>
        <v>8.6514166387026206E-3</v>
      </c>
      <c r="K58" s="530">
        <f t="shared" si="6"/>
        <v>7.3507212809124896E-3</v>
      </c>
      <c r="L58" s="44"/>
      <c r="M58" s="44"/>
      <c r="N58" s="44"/>
      <c r="O58" s="44"/>
      <c r="P58" s="44"/>
      <c r="Q58" s="44"/>
    </row>
    <row r="59" spans="1:17" ht="15.75" customHeight="1" x14ac:dyDescent="0.3">
      <c r="A59" s="515" t="s">
        <v>366</v>
      </c>
      <c r="B59" s="79" t="s">
        <v>208</v>
      </c>
      <c r="C59" s="199">
        <v>5.0117729313919283E-3</v>
      </c>
      <c r="D59" s="200">
        <v>6.7598194098187599E-3</v>
      </c>
      <c r="E59" s="200">
        <v>6.4602576899272538E-3</v>
      </c>
      <c r="F59" s="200">
        <v>8.418821240089483E-3</v>
      </c>
      <c r="G59" s="200">
        <v>1.0815093348086099E-2</v>
      </c>
      <c r="H59" s="200">
        <v>6.4450999999999996E-3</v>
      </c>
      <c r="I59" s="523">
        <v>4.2261E-3</v>
      </c>
      <c r="J59" s="529">
        <f t="shared" si="6"/>
        <v>2.7042461144996866E-3</v>
      </c>
      <c r="K59" s="530">
        <f t="shared" si="6"/>
        <v>1.5264350694680206E-3</v>
      </c>
      <c r="L59" s="44"/>
      <c r="M59" s="44"/>
      <c r="N59" s="44"/>
      <c r="O59" s="44"/>
      <c r="P59" s="44"/>
      <c r="Q59" s="44"/>
    </row>
    <row r="60" spans="1:17" ht="15.75" customHeight="1" x14ac:dyDescent="0.3">
      <c r="A60" s="515" t="s">
        <v>367</v>
      </c>
      <c r="B60" s="79" t="s">
        <v>209</v>
      </c>
      <c r="C60" s="199">
        <v>1.9348674443219673E-2</v>
      </c>
      <c r="D60" s="200">
        <v>1.8943353161357205E-2</v>
      </c>
      <c r="E60" s="200">
        <v>2.0880538615236269E-2</v>
      </c>
      <c r="F60" s="200">
        <v>2.6317892040248377E-2</v>
      </c>
      <c r="G60" s="200">
        <v>2.2845741169921531E-2</v>
      </c>
      <c r="H60" s="200">
        <v>1.8376099999999999E-2</v>
      </c>
      <c r="I60" s="523">
        <v>1.45051E-2</v>
      </c>
      <c r="J60" s="529">
        <f t="shared" si="6"/>
        <v>1.3852049758268595E-2</v>
      </c>
      <c r="K60" s="530">
        <f t="shared" si="6"/>
        <v>1.4801722862536939E-2</v>
      </c>
      <c r="L60" s="44"/>
      <c r="M60" s="44"/>
      <c r="N60" s="44"/>
      <c r="O60" s="44"/>
      <c r="P60" s="44"/>
      <c r="Q60" s="44"/>
    </row>
    <row r="61" spans="1:17" ht="15.75" customHeight="1" x14ac:dyDescent="0.3">
      <c r="A61" s="515" t="s">
        <v>368</v>
      </c>
      <c r="B61" s="281" t="s">
        <v>286</v>
      </c>
      <c r="C61" s="199">
        <v>6.6753174296309059E-2</v>
      </c>
      <c r="D61" s="200">
        <v>6.0720349430884446E-2</v>
      </c>
      <c r="E61" s="200">
        <v>5.3495594915748325E-2</v>
      </c>
      <c r="F61" s="200">
        <v>9.8915872063952678E-2</v>
      </c>
      <c r="G61" s="200">
        <v>0.10029431492114284</v>
      </c>
      <c r="H61" s="200">
        <v>6.3968700000000003E-2</v>
      </c>
      <c r="I61" s="523">
        <v>6.6407400000000005E-2</v>
      </c>
      <c r="J61" s="529">
        <f t="shared" si="6"/>
        <v>8.5322903534721314E-2</v>
      </c>
      <c r="K61" s="530">
        <f t="shared" si="6"/>
        <v>8.8926038003034488E-2</v>
      </c>
      <c r="L61" s="44"/>
      <c r="M61" s="44"/>
      <c r="N61" s="44"/>
      <c r="O61" s="44"/>
      <c r="P61" s="44"/>
      <c r="Q61" s="44"/>
    </row>
    <row r="62" spans="1:17" ht="15.75" customHeight="1" x14ac:dyDescent="0.3">
      <c r="A62" s="515" t="s">
        <v>369</v>
      </c>
      <c r="B62" s="281" t="s">
        <v>287</v>
      </c>
      <c r="C62" s="199">
        <v>0.33472593257343508</v>
      </c>
      <c r="D62" s="200">
        <v>0.3641897309953851</v>
      </c>
      <c r="E62" s="200">
        <v>0.34121426447288805</v>
      </c>
      <c r="F62" s="200">
        <v>0.39986441241636111</v>
      </c>
      <c r="G62" s="200">
        <v>0.38962951194516088</v>
      </c>
      <c r="H62" s="200">
        <v>0.46607349999999997</v>
      </c>
      <c r="I62" s="523">
        <v>0.4981216</v>
      </c>
      <c r="J62" s="529">
        <f t="shared" si="6"/>
        <v>0.55929390640567966</v>
      </c>
      <c r="K62" s="530">
        <f t="shared" si="6"/>
        <v>0.56647176498603247</v>
      </c>
      <c r="L62" s="44"/>
      <c r="M62" s="44"/>
      <c r="N62" s="44"/>
      <c r="O62" s="44"/>
      <c r="P62" s="44"/>
      <c r="Q62" s="44"/>
    </row>
    <row r="63" spans="1:17" ht="15.75" customHeight="1" x14ac:dyDescent="0.3">
      <c r="A63" s="515" t="s">
        <v>370</v>
      </c>
      <c r="B63" s="79" t="s">
        <v>210</v>
      </c>
      <c r="C63" s="80">
        <v>3.7318333826145262E-4</v>
      </c>
      <c r="D63" s="81">
        <v>1.7048224904528251E-4</v>
      </c>
      <c r="E63" s="81">
        <v>2.7108438262910006E-4</v>
      </c>
      <c r="F63" s="81">
        <v>2.9958564156689775E-4</v>
      </c>
      <c r="G63" s="81">
        <v>1.8865873377997756E-4</v>
      </c>
      <c r="H63" s="81">
        <v>3.6549999999999999E-4</v>
      </c>
      <c r="I63" s="524">
        <v>2.1560000000000001E-4</v>
      </c>
      <c r="J63" s="529">
        <f t="shared" si="6"/>
        <v>0</v>
      </c>
      <c r="K63" s="605">
        <f>+K41/K$45</f>
        <v>4.8076467968435434E-6</v>
      </c>
      <c r="L63" s="44"/>
      <c r="M63" s="44"/>
      <c r="N63" s="44"/>
      <c r="O63" s="44"/>
      <c r="P63" s="44"/>
      <c r="Q63" s="44"/>
    </row>
    <row r="64" spans="1:17" ht="15.75" customHeight="1" x14ac:dyDescent="0.3">
      <c r="A64" s="82"/>
      <c r="B64" s="195" t="s">
        <v>211</v>
      </c>
      <c r="C64" s="83"/>
      <c r="D64" s="84"/>
      <c r="E64" s="84"/>
      <c r="F64" s="84"/>
      <c r="G64" s="84"/>
      <c r="H64" s="84">
        <v>4.4059999999999998E-4</v>
      </c>
      <c r="I64" s="525">
        <v>4.3570000000000002E-4</v>
      </c>
      <c r="J64" s="83"/>
      <c r="K64" s="85"/>
      <c r="L64" s="44"/>
      <c r="M64" s="44"/>
      <c r="N64" s="44"/>
      <c r="O64" s="44"/>
      <c r="P64" s="44"/>
      <c r="Q64" s="44"/>
    </row>
    <row r="65" spans="1:17" ht="15.75" customHeight="1" x14ac:dyDescent="0.3">
      <c r="A65" s="78"/>
      <c r="B65" s="196" t="s">
        <v>212</v>
      </c>
      <c r="C65" s="86">
        <v>3.6764991524141852E-2</v>
      </c>
      <c r="D65" s="87">
        <v>7.2504284684771186E-2</v>
      </c>
      <c r="E65" s="87">
        <v>0.10436140727676452</v>
      </c>
      <c r="F65" s="87">
        <v>4.418964081236014E-2</v>
      </c>
      <c r="G65" s="87">
        <v>3.9728328018348663E-2</v>
      </c>
      <c r="H65" s="88">
        <v>1.011E-4</v>
      </c>
      <c r="I65" s="526">
        <v>5.7599999999999997E-5</v>
      </c>
      <c r="J65" s="535">
        <f t="shared" si="6"/>
        <v>2.4900005872910788E-2</v>
      </c>
      <c r="K65" s="537">
        <f t="shared" si="6"/>
        <v>1.6475029137825132E-2</v>
      </c>
      <c r="L65" s="44"/>
      <c r="M65" s="44"/>
      <c r="N65" s="44"/>
      <c r="O65" s="44"/>
      <c r="P65" s="44"/>
      <c r="Q65" s="44"/>
    </row>
    <row r="66" spans="1:17" ht="15.75" customHeight="1" x14ac:dyDescent="0.3">
      <c r="A66" s="78"/>
      <c r="B66" s="196" t="s">
        <v>213</v>
      </c>
      <c r="C66" s="89"/>
      <c r="D66" s="90"/>
      <c r="E66" s="90"/>
      <c r="F66" s="90"/>
      <c r="G66" s="90"/>
      <c r="H66" s="91">
        <v>2.1689999999999999E-4</v>
      </c>
      <c r="I66" s="527"/>
      <c r="J66" s="536"/>
      <c r="K66" s="538"/>
      <c r="L66" s="44"/>
      <c r="M66" s="44"/>
      <c r="N66" s="44"/>
      <c r="O66" s="44"/>
      <c r="P66" s="44"/>
      <c r="Q66" s="44"/>
    </row>
    <row r="67" spans="1:17" ht="15.75" customHeight="1" x14ac:dyDescent="0.3">
      <c r="A67" s="92"/>
      <c r="B67" s="93" t="s">
        <v>89</v>
      </c>
      <c r="C67" s="94">
        <v>0.99999999999999989</v>
      </c>
      <c r="D67" s="95">
        <v>0.99999999999999978</v>
      </c>
      <c r="E67" s="95">
        <v>1</v>
      </c>
      <c r="F67" s="95">
        <v>1</v>
      </c>
      <c r="G67" s="95">
        <v>1</v>
      </c>
      <c r="H67" s="95">
        <v>1</v>
      </c>
      <c r="I67" s="528">
        <v>1</v>
      </c>
      <c r="J67" s="531">
        <f>SUM(J50:J66)</f>
        <v>0.99999999999999989</v>
      </c>
      <c r="K67" s="532">
        <f>SUM(K50:K66)</f>
        <v>1</v>
      </c>
      <c r="L67" s="44"/>
      <c r="M67" s="44"/>
      <c r="N67" s="44"/>
      <c r="O67" s="44"/>
      <c r="P67" s="44"/>
      <c r="Q67" s="44"/>
    </row>
    <row r="68" spans="1:17" ht="15.75" customHeight="1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ht="15.75" customHeight="1" x14ac:dyDescent="0.3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ht="15.75" customHeight="1" x14ac:dyDescent="0.3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5.75" customHeight="1" x14ac:dyDescent="0.3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 ht="15.75" customHeight="1" x14ac:dyDescent="0.3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ht="15.75" customHeight="1" x14ac:dyDescent="0.3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ht="15.75" customHeight="1" x14ac:dyDescent="0.3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1:17" ht="15.75" customHeight="1" x14ac:dyDescent="0.3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1:17" ht="15.75" customHeight="1" x14ac:dyDescent="0.3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1:17" ht="15.75" customHeight="1" x14ac:dyDescent="0.3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1:17" ht="15.75" customHeight="1" x14ac:dyDescent="0.3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1:17" ht="15.75" customHeight="1" x14ac:dyDescent="0.3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17" ht="15.75" customHeight="1" x14ac:dyDescent="0.3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 ht="15.75" customHeight="1" x14ac:dyDescent="0.3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ht="15.75" customHeight="1" x14ac:dyDescent="0.3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1:17" ht="15.75" customHeight="1" x14ac:dyDescent="0.3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1:17" ht="15.75" customHeight="1" x14ac:dyDescent="0.3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1:17" ht="15.75" customHeight="1" x14ac:dyDescent="0.3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ht="15.75" customHeight="1" x14ac:dyDescent="0.3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1:17" ht="15.75" customHeight="1" x14ac:dyDescent="0.3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1:17" ht="15.75" customHeight="1" x14ac:dyDescent="0.3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1:17" ht="15.75" customHeight="1" x14ac:dyDescent="0.3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1:17" ht="15.75" customHeight="1" x14ac:dyDescent="0.3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1:17" ht="15.75" customHeight="1" x14ac:dyDescent="0.3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1:17" ht="15.75" customHeight="1" x14ac:dyDescent="0.3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1:17" ht="15.75" customHeight="1" x14ac:dyDescent="0.3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1:17" ht="15.75" customHeight="1" x14ac:dyDescent="0.3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1:17" ht="15.75" customHeight="1" x14ac:dyDescent="0.3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1:17" ht="15.75" customHeight="1" x14ac:dyDescent="0.3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ht="15.75" customHeight="1" x14ac:dyDescent="0.3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1:17" ht="15.75" customHeight="1" x14ac:dyDescent="0.3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1:17" ht="15.75" customHeight="1" x14ac:dyDescent="0.3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1:17" ht="15.75" customHeight="1" x14ac:dyDescent="0.3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1:17" ht="15.75" customHeight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1:17" ht="15.75" customHeigh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1:17" ht="15.75" customHeigh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1:17" ht="15.75" customHeight="1" x14ac:dyDescent="0.3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1:17" ht="15.75" customHeight="1" x14ac:dyDescent="0.3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1:17" ht="15.75" customHeight="1" x14ac:dyDescent="0.3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</row>
    <row r="107" spans="1:17" ht="15.75" customHeight="1" x14ac:dyDescent="0.3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1:17" ht="15.75" customHeight="1" x14ac:dyDescent="0.3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 ht="15.75" customHeight="1" x14ac:dyDescent="0.3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1:17" ht="15.75" customHeight="1" x14ac:dyDescent="0.3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1:17" ht="15.75" customHeight="1" x14ac:dyDescent="0.3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ht="15.75" customHeight="1" x14ac:dyDescent="0.3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1:17" ht="15.75" customHeight="1" x14ac:dyDescent="0.3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1:17" ht="15.75" customHeight="1" x14ac:dyDescent="0.3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7" ht="15.75" customHeight="1" x14ac:dyDescent="0.3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ht="15.75" customHeight="1" x14ac:dyDescent="0.3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ht="15.75" customHeight="1" x14ac:dyDescent="0.3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7" ht="15.75" customHeight="1" x14ac:dyDescent="0.3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 ht="15.75" customHeight="1" x14ac:dyDescent="0.3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7" ht="15.75" customHeight="1" x14ac:dyDescent="0.3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1:17" ht="15.75" customHeight="1" x14ac:dyDescent="0.3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1:17" ht="15.75" customHeight="1" x14ac:dyDescent="0.3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</row>
    <row r="123" spans="1:17" ht="15.75" customHeight="1" x14ac:dyDescent="0.3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1:17" ht="15.75" customHeight="1" x14ac:dyDescent="0.3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1:17" ht="15.75" customHeight="1" x14ac:dyDescent="0.3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1:17" ht="15.75" customHeight="1" x14ac:dyDescent="0.3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1:17" ht="15.75" customHeight="1" x14ac:dyDescent="0.3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1:17" ht="15.75" customHeight="1" x14ac:dyDescent="0.3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1:17" ht="15.75" customHeight="1" x14ac:dyDescent="0.3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1:17" ht="15.75" customHeight="1" x14ac:dyDescent="0.3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1:17" ht="15.75" customHeight="1" x14ac:dyDescent="0.3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1:17" ht="15.75" customHeight="1" x14ac:dyDescent="0.3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1:17" ht="15.75" customHeight="1" x14ac:dyDescent="0.3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1:17" ht="15.75" customHeight="1" x14ac:dyDescent="0.3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1:17" ht="15.75" customHeight="1" x14ac:dyDescent="0.3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</row>
    <row r="136" spans="1:17" ht="15.75" customHeight="1" x14ac:dyDescent="0.3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1:17" ht="15.75" customHeight="1" x14ac:dyDescent="0.3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1:17" ht="15.75" customHeight="1" x14ac:dyDescent="0.3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1:17" ht="15.75" customHeight="1" x14ac:dyDescent="0.3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1:17" ht="15.75" customHeight="1" x14ac:dyDescent="0.3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1:17" ht="15.75" customHeight="1" x14ac:dyDescent="0.3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1:17" ht="15.75" customHeight="1" x14ac:dyDescent="0.3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1:17" ht="15.75" customHeight="1" x14ac:dyDescent="0.3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1:17" ht="15.75" customHeight="1" x14ac:dyDescent="0.3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1:17" ht="15.75" customHeight="1" x14ac:dyDescent="0.3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</row>
    <row r="146" spans="1:17" ht="15.75" customHeight="1" x14ac:dyDescent="0.3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</row>
    <row r="147" spans="1:17" ht="15.75" customHeight="1" x14ac:dyDescent="0.3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</row>
    <row r="148" spans="1:17" ht="15.75" customHeight="1" x14ac:dyDescent="0.3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</row>
    <row r="149" spans="1:17" ht="15.75" customHeight="1" x14ac:dyDescent="0.3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1:17" ht="15.75" customHeight="1" x14ac:dyDescent="0.3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1:17" ht="15.75" customHeight="1" x14ac:dyDescent="0.3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</row>
    <row r="152" spans="1:17" ht="15.75" customHeight="1" x14ac:dyDescent="0.3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1:17" ht="15.75" customHeight="1" x14ac:dyDescent="0.3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</row>
    <row r="154" spans="1:17" ht="15.75" customHeight="1" x14ac:dyDescent="0.3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</row>
    <row r="155" spans="1:17" ht="15.75" customHeight="1" x14ac:dyDescent="0.3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1:17" ht="15.75" customHeight="1" x14ac:dyDescent="0.3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</row>
    <row r="157" spans="1:17" ht="15.75" customHeight="1" x14ac:dyDescent="0.3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</row>
    <row r="158" spans="1:17" ht="15.75" customHeight="1" x14ac:dyDescent="0.3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</row>
    <row r="159" spans="1:17" ht="15.75" customHeight="1" x14ac:dyDescent="0.3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</row>
    <row r="160" spans="1:17" ht="15.75" customHeight="1" x14ac:dyDescent="0.3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1:17" ht="15.75" customHeight="1" x14ac:dyDescent="0.3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</row>
    <row r="162" spans="1:17" ht="15.75" customHeight="1" x14ac:dyDescent="0.3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</row>
    <row r="163" spans="1:17" ht="15.75" customHeight="1" x14ac:dyDescent="0.3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1:17" ht="15.75" customHeight="1" x14ac:dyDescent="0.3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1:17" ht="15.75" customHeight="1" x14ac:dyDescent="0.3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1:17" ht="15.75" customHeight="1" x14ac:dyDescent="0.3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1:17" ht="15.75" customHeight="1" x14ac:dyDescent="0.3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1:17" ht="15.75" customHeight="1" x14ac:dyDescent="0.3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1:17" ht="15.75" customHeight="1" x14ac:dyDescent="0.3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1:17" ht="15.75" customHeight="1" x14ac:dyDescent="0.3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</row>
    <row r="171" spans="1:17" ht="15.75" customHeight="1" x14ac:dyDescent="0.3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1:17" ht="15.75" customHeight="1" x14ac:dyDescent="0.3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1:17" ht="15.75" customHeight="1" x14ac:dyDescent="0.3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1:17" ht="15.75" customHeight="1" x14ac:dyDescent="0.3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1:17" ht="15.75" customHeight="1" x14ac:dyDescent="0.3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1:17" ht="15.75" customHeight="1" x14ac:dyDescent="0.3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1:17" ht="15.75" customHeight="1" x14ac:dyDescent="0.3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1:17" ht="15.75" customHeight="1" x14ac:dyDescent="0.3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</row>
    <row r="179" spans="1:17" ht="15.75" customHeight="1" x14ac:dyDescent="0.3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</row>
    <row r="180" spans="1:17" ht="15.75" customHeight="1" x14ac:dyDescent="0.3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</row>
    <row r="181" spans="1:17" ht="15.75" customHeight="1" x14ac:dyDescent="0.3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</row>
    <row r="182" spans="1:17" ht="15.75" customHeight="1" x14ac:dyDescent="0.3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</row>
    <row r="183" spans="1:17" ht="15.75" customHeight="1" x14ac:dyDescent="0.3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</row>
    <row r="184" spans="1:17" ht="15.75" customHeight="1" x14ac:dyDescent="0.3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1:17" ht="15.75" customHeight="1" x14ac:dyDescent="0.3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1:17" ht="15.75" customHeight="1" x14ac:dyDescent="0.3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</row>
    <row r="187" spans="1:17" ht="15.75" customHeight="1" x14ac:dyDescent="0.3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1:17" ht="15.75" customHeight="1" x14ac:dyDescent="0.3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1:17" ht="15.75" customHeight="1" x14ac:dyDescent="0.3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</row>
    <row r="190" spans="1:17" ht="15.75" customHeight="1" x14ac:dyDescent="0.3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</row>
    <row r="191" spans="1:17" ht="15.75" customHeight="1" x14ac:dyDescent="0.3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</row>
    <row r="192" spans="1:17" ht="15.75" customHeight="1" x14ac:dyDescent="0.3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</row>
    <row r="193" spans="1:17" ht="15.75" customHeight="1" x14ac:dyDescent="0.3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</row>
    <row r="194" spans="1:17" ht="15.75" customHeight="1" x14ac:dyDescent="0.3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</row>
    <row r="195" spans="1:17" ht="15.75" customHeight="1" x14ac:dyDescent="0.3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</row>
    <row r="196" spans="1:17" ht="15.75" customHeight="1" x14ac:dyDescent="0.3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</row>
    <row r="197" spans="1:17" ht="15.75" customHeight="1" x14ac:dyDescent="0.3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</row>
    <row r="198" spans="1:17" ht="15.75" customHeight="1" x14ac:dyDescent="0.3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</row>
    <row r="199" spans="1:17" ht="15.75" customHeight="1" x14ac:dyDescent="0.3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spans="1:17" ht="15.75" customHeight="1" x14ac:dyDescent="0.3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</row>
    <row r="201" spans="1:17" ht="15.75" customHeight="1" x14ac:dyDescent="0.3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</row>
    <row r="202" spans="1:17" ht="15.75" customHeight="1" x14ac:dyDescent="0.3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</row>
    <row r="203" spans="1:17" ht="15.75" customHeight="1" x14ac:dyDescent="0.3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</row>
    <row r="204" spans="1:17" ht="15.75" customHeight="1" x14ac:dyDescent="0.3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</row>
    <row r="205" spans="1:17" ht="15.75" customHeight="1" x14ac:dyDescent="0.3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</row>
    <row r="206" spans="1:17" ht="15.75" customHeight="1" x14ac:dyDescent="0.3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</row>
    <row r="207" spans="1:17" ht="15.75" customHeight="1" x14ac:dyDescent="0.3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</row>
    <row r="208" spans="1:17" ht="15.75" customHeight="1" x14ac:dyDescent="0.3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</row>
    <row r="209" spans="1:17" ht="15.75" customHeight="1" x14ac:dyDescent="0.3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</row>
    <row r="210" spans="1:17" ht="15.75" customHeight="1" x14ac:dyDescent="0.3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</row>
    <row r="211" spans="1:17" ht="15.75" customHeight="1" x14ac:dyDescent="0.3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</row>
    <row r="212" spans="1:17" ht="15.75" customHeight="1" x14ac:dyDescent="0.3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</row>
    <row r="213" spans="1:17" ht="15.75" customHeight="1" x14ac:dyDescent="0.3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</row>
    <row r="214" spans="1:17" ht="15.75" customHeight="1" x14ac:dyDescent="0.3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</row>
    <row r="215" spans="1:17" ht="15.75" customHeight="1" x14ac:dyDescent="0.3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</row>
    <row r="216" spans="1:17" ht="15.75" customHeight="1" x14ac:dyDescent="0.3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</row>
    <row r="217" spans="1:17" ht="15.75" customHeight="1" x14ac:dyDescent="0.3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</row>
    <row r="218" spans="1:17" ht="15.75" customHeight="1" x14ac:dyDescent="0.3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</row>
    <row r="219" spans="1:17" ht="15.75" customHeight="1" x14ac:dyDescent="0.3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</row>
    <row r="220" spans="1:17" ht="15.75" customHeight="1" x14ac:dyDescent="0.3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</row>
    <row r="221" spans="1:17" ht="15.75" customHeight="1" x14ac:dyDescent="0.3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</row>
    <row r="222" spans="1:17" ht="15.75" customHeight="1" x14ac:dyDescent="0.3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1:17" ht="15.75" customHeight="1" x14ac:dyDescent="0.3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</row>
    <row r="224" spans="1:17" ht="15.75" customHeight="1" x14ac:dyDescent="0.3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</row>
    <row r="225" spans="1:17" ht="15.75" customHeight="1" x14ac:dyDescent="0.3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</row>
    <row r="226" spans="1:17" ht="15.75" customHeight="1" x14ac:dyDescent="0.3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</row>
    <row r="227" spans="1:17" ht="15.75" customHeight="1" x14ac:dyDescent="0.3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</row>
    <row r="228" spans="1:17" ht="15.75" customHeight="1" x14ac:dyDescent="0.3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</row>
    <row r="229" spans="1:17" ht="15.75" customHeight="1" x14ac:dyDescent="0.3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</row>
    <row r="230" spans="1:17" ht="15.75" customHeight="1" x14ac:dyDescent="0.3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</row>
    <row r="231" spans="1:17" ht="15.75" customHeight="1" x14ac:dyDescent="0.3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</row>
    <row r="232" spans="1:17" ht="15.75" customHeight="1" x14ac:dyDescent="0.3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</row>
    <row r="233" spans="1:17" ht="15.75" customHeight="1" x14ac:dyDescent="0.3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</row>
    <row r="234" spans="1:17" ht="15.75" customHeight="1" x14ac:dyDescent="0.3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</row>
    <row r="235" spans="1:17" ht="15.75" customHeight="1" x14ac:dyDescent="0.3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</row>
    <row r="236" spans="1:17" ht="15.75" customHeight="1" x14ac:dyDescent="0.3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</row>
    <row r="237" spans="1:17" ht="15.75" customHeight="1" x14ac:dyDescent="0.3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</row>
    <row r="238" spans="1:17" ht="15.75" customHeight="1" x14ac:dyDescent="0.3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</row>
    <row r="239" spans="1:17" ht="15.75" customHeight="1" x14ac:dyDescent="0.3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</row>
    <row r="240" spans="1:17" ht="15.75" customHeight="1" x14ac:dyDescent="0.3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</row>
    <row r="241" spans="1:17" ht="15.75" customHeight="1" x14ac:dyDescent="0.3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</row>
    <row r="242" spans="1:17" ht="15.75" customHeight="1" x14ac:dyDescent="0.3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</row>
    <row r="243" spans="1:17" ht="15.75" customHeight="1" x14ac:dyDescent="0.3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</row>
    <row r="244" spans="1:17" ht="15.75" customHeight="1" x14ac:dyDescent="0.3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</row>
    <row r="245" spans="1:17" ht="15.75" customHeight="1" x14ac:dyDescent="0.3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1:17" ht="15.75" customHeight="1" x14ac:dyDescent="0.3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</row>
    <row r="247" spans="1:17" ht="15.75" customHeight="1" x14ac:dyDescent="0.3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</row>
    <row r="248" spans="1:17" ht="15.75" customHeight="1" x14ac:dyDescent="0.3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</row>
    <row r="249" spans="1:17" ht="15.75" customHeight="1" x14ac:dyDescent="0.3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1:17" ht="15.75" customHeight="1" x14ac:dyDescent="0.3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</row>
    <row r="251" spans="1:17" ht="15.75" customHeight="1" x14ac:dyDescent="0.3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1:17" ht="15.75" customHeight="1" x14ac:dyDescent="0.3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1:17" ht="15.75" customHeight="1" x14ac:dyDescent="0.3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</row>
    <row r="254" spans="1:17" ht="15.75" customHeight="1" x14ac:dyDescent="0.3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1:17" ht="15.75" customHeight="1" x14ac:dyDescent="0.3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</row>
    <row r="256" spans="1:17" ht="15.75" customHeight="1" x14ac:dyDescent="0.3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</row>
    <row r="257" spans="1:17" ht="15.75" customHeight="1" x14ac:dyDescent="0.3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</row>
    <row r="258" spans="1:17" ht="15.75" customHeight="1" x14ac:dyDescent="0.3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</row>
    <row r="259" spans="1:17" ht="15.75" customHeight="1" x14ac:dyDescent="0.3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</row>
    <row r="260" spans="1:17" ht="15.75" customHeight="1" x14ac:dyDescent="0.3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</row>
    <row r="261" spans="1:17" ht="15.75" customHeight="1" x14ac:dyDescent="0.3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</row>
    <row r="262" spans="1:17" ht="15.75" customHeight="1" x14ac:dyDescent="0.3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</row>
    <row r="263" spans="1:17" ht="15.75" customHeight="1" x14ac:dyDescent="0.3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</row>
    <row r="264" spans="1:17" ht="15.75" customHeight="1" x14ac:dyDescent="0.3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</row>
    <row r="265" spans="1:17" ht="15.75" customHeight="1" x14ac:dyDescent="0.3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</row>
    <row r="266" spans="1:17" ht="15.75" customHeight="1" x14ac:dyDescent="0.3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</row>
    <row r="267" spans="1:17" ht="15.75" customHeight="1" x14ac:dyDescent="0.3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</row>
    <row r="268" spans="1:17" ht="15.75" customHeight="1" x14ac:dyDescent="0.3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</row>
    <row r="269" spans="1:17" ht="15.75" customHeight="1" x14ac:dyDescent="0.3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</row>
    <row r="270" spans="1:17" ht="15.75" customHeight="1" x14ac:dyDescent="0.3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</row>
    <row r="271" spans="1:17" ht="15.75" customHeight="1" x14ac:dyDescent="0.3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</row>
    <row r="272" spans="1:17" ht="15.75" customHeight="1" x14ac:dyDescent="0.3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</row>
    <row r="273" spans="1:17" ht="15.75" customHeight="1" x14ac:dyDescent="0.3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</row>
    <row r="274" spans="1:17" ht="15.75" customHeight="1" x14ac:dyDescent="0.3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</row>
    <row r="275" spans="1:17" ht="15.75" customHeight="1" x14ac:dyDescent="0.3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</row>
    <row r="276" spans="1:17" ht="15.75" customHeight="1" x14ac:dyDescent="0.3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</row>
    <row r="277" spans="1:17" ht="15.75" customHeight="1" x14ac:dyDescent="0.3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</row>
    <row r="278" spans="1:17" ht="15.75" customHeight="1" x14ac:dyDescent="0.3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</row>
    <row r="279" spans="1:17" ht="15.75" customHeight="1" x14ac:dyDescent="0.3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</row>
    <row r="280" spans="1:17" ht="15.75" customHeight="1" x14ac:dyDescent="0.3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</row>
    <row r="281" spans="1:17" ht="15.75" customHeight="1" x14ac:dyDescent="0.3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</row>
    <row r="282" spans="1:17" ht="15.75" customHeight="1" x14ac:dyDescent="0.3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</row>
    <row r="283" spans="1:17" ht="15.75" customHeight="1" x14ac:dyDescent="0.3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</row>
    <row r="284" spans="1:17" ht="15.75" customHeight="1" x14ac:dyDescent="0.3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</row>
    <row r="285" spans="1:17" ht="15.75" customHeight="1" x14ac:dyDescent="0.3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</row>
    <row r="286" spans="1:17" ht="15.75" customHeight="1" x14ac:dyDescent="0.3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</row>
    <row r="287" spans="1:17" ht="15.75" customHeight="1" x14ac:dyDescent="0.3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</row>
    <row r="288" spans="1:17" ht="15.75" customHeight="1" x14ac:dyDescent="0.3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</row>
    <row r="289" spans="1:17" ht="15.75" customHeight="1" x14ac:dyDescent="0.3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</row>
    <row r="290" spans="1:17" ht="15.75" customHeight="1" x14ac:dyDescent="0.3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</row>
    <row r="291" spans="1:17" ht="15.75" customHeight="1" x14ac:dyDescent="0.3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</row>
    <row r="292" spans="1:17" ht="15.75" customHeight="1" x14ac:dyDescent="0.3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</row>
    <row r="293" spans="1:17" ht="15.75" customHeight="1" x14ac:dyDescent="0.3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</row>
    <row r="294" spans="1:17" ht="15.75" customHeight="1" x14ac:dyDescent="0.3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</row>
    <row r="295" spans="1:17" ht="15.75" customHeight="1" x14ac:dyDescent="0.3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</row>
    <row r="296" spans="1:17" ht="15.75" customHeight="1" x14ac:dyDescent="0.3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</row>
    <row r="297" spans="1:17" ht="15.75" customHeight="1" x14ac:dyDescent="0.3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</row>
    <row r="298" spans="1:17" ht="15.75" customHeight="1" x14ac:dyDescent="0.3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</row>
    <row r="299" spans="1:17" ht="15.75" customHeight="1" x14ac:dyDescent="0.3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</row>
    <row r="300" spans="1:17" ht="15.75" customHeight="1" x14ac:dyDescent="0.3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</row>
    <row r="301" spans="1:17" ht="15.75" customHeight="1" x14ac:dyDescent="0.3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</row>
    <row r="302" spans="1:17" ht="15.75" customHeight="1" x14ac:dyDescent="0.3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</row>
    <row r="303" spans="1:17" ht="15.75" customHeight="1" x14ac:dyDescent="0.3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</row>
    <row r="304" spans="1:17" ht="15.75" customHeight="1" x14ac:dyDescent="0.3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</row>
    <row r="305" spans="1:17" ht="15.75" customHeight="1" x14ac:dyDescent="0.3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</row>
    <row r="306" spans="1:17" ht="15.75" customHeight="1" x14ac:dyDescent="0.3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</row>
    <row r="307" spans="1:17" ht="15.75" customHeight="1" x14ac:dyDescent="0.3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</row>
    <row r="308" spans="1:17" ht="15.75" customHeight="1" x14ac:dyDescent="0.3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</row>
    <row r="309" spans="1:17" ht="15.75" customHeight="1" x14ac:dyDescent="0.3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</row>
    <row r="310" spans="1:17" ht="15.75" customHeight="1" x14ac:dyDescent="0.3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</row>
    <row r="311" spans="1:17" ht="15.75" customHeight="1" x14ac:dyDescent="0.3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</row>
    <row r="312" spans="1:17" ht="15.75" customHeight="1" x14ac:dyDescent="0.3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</row>
    <row r="313" spans="1:17" ht="15.75" customHeight="1" x14ac:dyDescent="0.3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</row>
    <row r="314" spans="1:17" ht="15.75" customHeight="1" x14ac:dyDescent="0.3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</row>
    <row r="315" spans="1:17" ht="15.75" customHeight="1" x14ac:dyDescent="0.3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</row>
    <row r="316" spans="1:17" ht="15.75" customHeight="1" x14ac:dyDescent="0.3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</row>
    <row r="317" spans="1:17" ht="15.75" customHeight="1" x14ac:dyDescent="0.3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</row>
    <row r="318" spans="1:17" ht="15.75" customHeight="1" x14ac:dyDescent="0.3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</row>
    <row r="319" spans="1:17" ht="15.75" customHeight="1" x14ac:dyDescent="0.3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</row>
    <row r="320" spans="1:17" ht="15.75" customHeight="1" x14ac:dyDescent="0.3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</row>
    <row r="321" spans="1:17" ht="15.75" customHeight="1" x14ac:dyDescent="0.3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</row>
    <row r="322" spans="1:17" ht="15.75" customHeight="1" x14ac:dyDescent="0.3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</row>
    <row r="323" spans="1:17" ht="15.75" customHeight="1" x14ac:dyDescent="0.3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</row>
    <row r="324" spans="1:17" ht="15.75" customHeight="1" x14ac:dyDescent="0.3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</row>
    <row r="325" spans="1:17" ht="15.75" customHeight="1" x14ac:dyDescent="0.3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</row>
    <row r="326" spans="1:17" ht="15.75" customHeight="1" x14ac:dyDescent="0.3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</row>
    <row r="327" spans="1:17" ht="15.75" customHeight="1" x14ac:dyDescent="0.3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</row>
    <row r="328" spans="1:17" ht="15.75" customHeight="1" x14ac:dyDescent="0.3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</row>
    <row r="329" spans="1:17" ht="15.75" customHeight="1" x14ac:dyDescent="0.3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</row>
    <row r="330" spans="1:17" ht="15.75" customHeight="1" x14ac:dyDescent="0.3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</row>
    <row r="331" spans="1:17" ht="15.75" customHeight="1" x14ac:dyDescent="0.3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</row>
    <row r="332" spans="1:17" ht="15.75" customHeight="1" x14ac:dyDescent="0.3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</row>
    <row r="333" spans="1:17" ht="15.75" customHeight="1" x14ac:dyDescent="0.3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</row>
    <row r="334" spans="1:17" ht="15.75" customHeight="1" x14ac:dyDescent="0.3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</row>
    <row r="335" spans="1:17" ht="15.75" customHeight="1" x14ac:dyDescent="0.3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</row>
    <row r="336" spans="1:17" ht="15.75" customHeight="1" x14ac:dyDescent="0.3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</row>
    <row r="337" spans="1:17" ht="15.75" customHeight="1" x14ac:dyDescent="0.3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</row>
    <row r="338" spans="1:17" ht="15.75" customHeight="1" x14ac:dyDescent="0.3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</row>
    <row r="339" spans="1:17" ht="15.75" customHeight="1" x14ac:dyDescent="0.3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</row>
    <row r="340" spans="1:17" ht="15.75" customHeight="1" x14ac:dyDescent="0.3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</row>
    <row r="341" spans="1:17" ht="15.75" customHeight="1" x14ac:dyDescent="0.3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</row>
    <row r="342" spans="1:17" ht="15.75" customHeight="1" x14ac:dyDescent="0.3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</row>
    <row r="343" spans="1:17" ht="15.75" customHeight="1" x14ac:dyDescent="0.3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</row>
    <row r="344" spans="1:17" ht="15.75" customHeight="1" x14ac:dyDescent="0.3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</row>
    <row r="345" spans="1:17" ht="15.75" customHeight="1" x14ac:dyDescent="0.3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</row>
    <row r="346" spans="1:17" ht="15.75" customHeight="1" x14ac:dyDescent="0.3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</row>
    <row r="347" spans="1:17" ht="15.75" customHeight="1" x14ac:dyDescent="0.3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</row>
    <row r="348" spans="1:17" ht="15.75" customHeight="1" x14ac:dyDescent="0.3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</row>
    <row r="349" spans="1:17" ht="15.75" customHeight="1" x14ac:dyDescent="0.3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</row>
    <row r="350" spans="1:17" ht="15.75" customHeight="1" x14ac:dyDescent="0.3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</row>
    <row r="351" spans="1:17" ht="15.75" customHeight="1" x14ac:dyDescent="0.3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</row>
    <row r="352" spans="1:17" ht="15.75" customHeight="1" x14ac:dyDescent="0.3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</row>
    <row r="353" spans="1:17" ht="15.75" customHeight="1" x14ac:dyDescent="0.3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</row>
    <row r="354" spans="1:17" ht="15.75" customHeight="1" x14ac:dyDescent="0.3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</row>
    <row r="355" spans="1:17" ht="15.75" customHeight="1" x14ac:dyDescent="0.3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</row>
    <row r="356" spans="1:17" ht="15.75" customHeight="1" x14ac:dyDescent="0.3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</row>
    <row r="357" spans="1:17" ht="15.75" customHeight="1" x14ac:dyDescent="0.3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</row>
    <row r="358" spans="1:17" ht="15.75" customHeight="1" x14ac:dyDescent="0.3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</row>
    <row r="359" spans="1:17" ht="15.75" customHeight="1" x14ac:dyDescent="0.3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</row>
    <row r="360" spans="1:17" ht="15.75" customHeight="1" x14ac:dyDescent="0.3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</row>
    <row r="361" spans="1:17" ht="15.75" customHeight="1" x14ac:dyDescent="0.3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</row>
    <row r="362" spans="1:17" ht="15.75" customHeight="1" x14ac:dyDescent="0.3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</row>
    <row r="363" spans="1:17" ht="15.75" customHeight="1" x14ac:dyDescent="0.3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</row>
    <row r="364" spans="1:17" ht="15.75" customHeight="1" x14ac:dyDescent="0.3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</row>
    <row r="365" spans="1:17" ht="15.75" customHeight="1" x14ac:dyDescent="0.3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</row>
    <row r="366" spans="1:17" ht="15.75" customHeight="1" x14ac:dyDescent="0.3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</row>
    <row r="367" spans="1:17" ht="15.75" customHeight="1" x14ac:dyDescent="0.3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</row>
    <row r="368" spans="1:17" ht="15.75" customHeight="1" x14ac:dyDescent="0.3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</row>
    <row r="369" spans="1:17" ht="15.75" customHeight="1" x14ac:dyDescent="0.3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</row>
    <row r="370" spans="1:17" ht="15.75" customHeight="1" x14ac:dyDescent="0.3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</row>
    <row r="371" spans="1:17" ht="15.75" customHeight="1" x14ac:dyDescent="0.3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</row>
    <row r="372" spans="1:17" ht="15.75" customHeight="1" x14ac:dyDescent="0.3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</row>
    <row r="373" spans="1:17" ht="15.75" customHeight="1" x14ac:dyDescent="0.3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</row>
    <row r="374" spans="1:17" ht="15.75" customHeight="1" x14ac:dyDescent="0.3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</row>
    <row r="375" spans="1:17" ht="15.75" customHeight="1" x14ac:dyDescent="0.3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</row>
    <row r="376" spans="1:17" ht="15.75" customHeight="1" x14ac:dyDescent="0.3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</row>
    <row r="377" spans="1:17" ht="15.75" customHeight="1" x14ac:dyDescent="0.3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</row>
    <row r="378" spans="1:17" ht="15.75" customHeight="1" x14ac:dyDescent="0.3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</row>
    <row r="379" spans="1:17" ht="15.75" customHeight="1" x14ac:dyDescent="0.3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</row>
    <row r="380" spans="1:17" ht="15.75" customHeight="1" x14ac:dyDescent="0.3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</row>
    <row r="381" spans="1:17" ht="15.75" customHeight="1" x14ac:dyDescent="0.3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</row>
    <row r="382" spans="1:17" ht="15.75" customHeight="1" x14ac:dyDescent="0.3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</row>
    <row r="383" spans="1:17" ht="15.75" customHeight="1" x14ac:dyDescent="0.3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</row>
    <row r="384" spans="1:17" ht="15.75" customHeight="1" x14ac:dyDescent="0.3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</row>
    <row r="385" spans="1:17" ht="15.75" customHeight="1" x14ac:dyDescent="0.3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</row>
    <row r="386" spans="1:17" ht="15.75" customHeight="1" x14ac:dyDescent="0.3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</row>
    <row r="387" spans="1:17" ht="15.75" customHeight="1" x14ac:dyDescent="0.3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</row>
    <row r="388" spans="1:17" ht="15.75" customHeight="1" x14ac:dyDescent="0.3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</row>
    <row r="389" spans="1:17" ht="15.75" customHeight="1" x14ac:dyDescent="0.3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</row>
    <row r="390" spans="1:17" ht="15.75" customHeight="1" x14ac:dyDescent="0.3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</row>
    <row r="391" spans="1:17" ht="15.75" customHeight="1" x14ac:dyDescent="0.3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</row>
    <row r="392" spans="1:17" ht="15.75" customHeight="1" x14ac:dyDescent="0.3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</row>
    <row r="393" spans="1:17" ht="15.75" customHeight="1" x14ac:dyDescent="0.3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</row>
    <row r="394" spans="1:17" ht="15.75" customHeight="1" x14ac:dyDescent="0.3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</row>
    <row r="395" spans="1:17" ht="15.75" customHeight="1" x14ac:dyDescent="0.3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</row>
    <row r="396" spans="1:17" ht="15.75" customHeight="1" x14ac:dyDescent="0.3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</row>
    <row r="397" spans="1:17" ht="15.75" customHeight="1" x14ac:dyDescent="0.3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</row>
    <row r="398" spans="1:17" ht="15.75" customHeight="1" x14ac:dyDescent="0.3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</row>
    <row r="399" spans="1:17" ht="15.75" customHeight="1" x14ac:dyDescent="0.3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</row>
    <row r="400" spans="1:17" ht="15.75" customHeight="1" x14ac:dyDescent="0.3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</row>
    <row r="401" spans="1:17" ht="15.75" customHeight="1" x14ac:dyDescent="0.3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</row>
    <row r="402" spans="1:17" ht="15.75" customHeight="1" x14ac:dyDescent="0.3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</row>
    <row r="403" spans="1:17" ht="15.75" customHeight="1" x14ac:dyDescent="0.3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</row>
    <row r="404" spans="1:17" ht="15.75" customHeight="1" x14ac:dyDescent="0.3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</row>
    <row r="405" spans="1:17" ht="15.75" customHeight="1" x14ac:dyDescent="0.3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</row>
    <row r="406" spans="1:17" ht="15.75" customHeight="1" x14ac:dyDescent="0.3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</row>
    <row r="407" spans="1:17" ht="15.75" customHeight="1" x14ac:dyDescent="0.3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</row>
    <row r="408" spans="1:17" ht="15.75" customHeight="1" x14ac:dyDescent="0.3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</row>
    <row r="409" spans="1:17" ht="15.75" customHeight="1" x14ac:dyDescent="0.3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</row>
    <row r="410" spans="1:17" ht="15.75" customHeight="1" x14ac:dyDescent="0.3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</row>
    <row r="411" spans="1:17" ht="15.75" customHeight="1" x14ac:dyDescent="0.3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</row>
    <row r="412" spans="1:17" ht="15.75" customHeight="1" x14ac:dyDescent="0.3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</row>
    <row r="413" spans="1:17" ht="15.75" customHeight="1" x14ac:dyDescent="0.3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</row>
    <row r="414" spans="1:17" ht="15.75" customHeight="1" x14ac:dyDescent="0.3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</row>
    <row r="415" spans="1:17" ht="15.75" customHeight="1" x14ac:dyDescent="0.3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</row>
    <row r="416" spans="1:17" ht="15.75" customHeight="1" x14ac:dyDescent="0.3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</row>
    <row r="417" spans="1:17" ht="15.75" customHeight="1" x14ac:dyDescent="0.3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</row>
    <row r="418" spans="1:17" ht="15.75" customHeight="1" x14ac:dyDescent="0.3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</row>
    <row r="419" spans="1:17" ht="15.75" customHeight="1" x14ac:dyDescent="0.3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</row>
    <row r="420" spans="1:17" ht="15.75" customHeight="1" x14ac:dyDescent="0.3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</row>
    <row r="421" spans="1:17" ht="15.75" customHeight="1" x14ac:dyDescent="0.3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</row>
    <row r="422" spans="1:17" ht="15.75" customHeight="1" x14ac:dyDescent="0.3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</row>
    <row r="423" spans="1:17" ht="15.75" customHeight="1" x14ac:dyDescent="0.3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</row>
    <row r="424" spans="1:17" ht="15.75" customHeight="1" x14ac:dyDescent="0.3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</row>
    <row r="425" spans="1:17" ht="15.75" customHeight="1" x14ac:dyDescent="0.3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</row>
    <row r="426" spans="1:17" ht="15.75" customHeight="1" x14ac:dyDescent="0.3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</row>
    <row r="427" spans="1:17" ht="15.75" customHeight="1" x14ac:dyDescent="0.3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</row>
    <row r="428" spans="1:17" ht="15.75" customHeight="1" x14ac:dyDescent="0.3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</row>
    <row r="429" spans="1:17" ht="15.75" customHeight="1" x14ac:dyDescent="0.3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</row>
    <row r="430" spans="1:17" ht="15.75" customHeight="1" x14ac:dyDescent="0.3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</row>
    <row r="431" spans="1:17" ht="15.75" customHeight="1" x14ac:dyDescent="0.3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</row>
    <row r="432" spans="1:17" ht="15.75" customHeight="1" x14ac:dyDescent="0.3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</row>
    <row r="433" spans="1:17" ht="15.75" customHeight="1" x14ac:dyDescent="0.3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</row>
    <row r="434" spans="1:17" ht="15.75" customHeight="1" x14ac:dyDescent="0.3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</row>
    <row r="435" spans="1:17" ht="15.75" customHeight="1" x14ac:dyDescent="0.3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</row>
    <row r="436" spans="1:17" ht="15.75" customHeight="1" x14ac:dyDescent="0.3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</row>
    <row r="437" spans="1:17" ht="15.75" customHeight="1" x14ac:dyDescent="0.3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</row>
    <row r="438" spans="1:17" ht="15.75" customHeight="1" x14ac:dyDescent="0.3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</row>
    <row r="439" spans="1:17" ht="15.75" customHeight="1" x14ac:dyDescent="0.3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</row>
    <row r="440" spans="1:17" ht="15.75" customHeight="1" x14ac:dyDescent="0.3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</row>
    <row r="441" spans="1:17" ht="15.75" customHeight="1" x14ac:dyDescent="0.3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</row>
    <row r="442" spans="1:17" ht="15.75" customHeight="1" x14ac:dyDescent="0.3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</row>
    <row r="443" spans="1:17" ht="15.75" customHeight="1" x14ac:dyDescent="0.3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</row>
    <row r="444" spans="1:17" ht="15.75" customHeight="1" x14ac:dyDescent="0.3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</row>
    <row r="445" spans="1:17" ht="15.75" customHeight="1" x14ac:dyDescent="0.3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</row>
    <row r="446" spans="1:17" ht="15.75" customHeight="1" x14ac:dyDescent="0.3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</row>
    <row r="447" spans="1:17" ht="15.75" customHeight="1" x14ac:dyDescent="0.3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</row>
    <row r="448" spans="1:17" ht="15.75" customHeight="1" x14ac:dyDescent="0.3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</row>
    <row r="449" spans="1:17" ht="15.75" customHeight="1" x14ac:dyDescent="0.3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</row>
    <row r="450" spans="1:17" ht="15.75" customHeight="1" x14ac:dyDescent="0.3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</row>
    <row r="451" spans="1:17" ht="15.75" customHeight="1" x14ac:dyDescent="0.3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</row>
    <row r="452" spans="1:17" ht="15.75" customHeight="1" x14ac:dyDescent="0.3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</row>
    <row r="453" spans="1:17" ht="15.75" customHeight="1" x14ac:dyDescent="0.3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</row>
    <row r="454" spans="1:17" ht="15.75" customHeight="1" x14ac:dyDescent="0.3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</row>
    <row r="455" spans="1:17" ht="15.75" customHeight="1" x14ac:dyDescent="0.3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</row>
    <row r="456" spans="1:17" ht="15.75" customHeight="1" x14ac:dyDescent="0.3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</row>
    <row r="457" spans="1:17" ht="15.75" customHeight="1" x14ac:dyDescent="0.3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</row>
    <row r="458" spans="1:17" ht="15.75" customHeight="1" x14ac:dyDescent="0.3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</row>
    <row r="459" spans="1:17" ht="15.75" customHeight="1" x14ac:dyDescent="0.3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</row>
    <row r="460" spans="1:17" ht="15.75" customHeight="1" x14ac:dyDescent="0.3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</row>
    <row r="461" spans="1:17" ht="15.75" customHeight="1" x14ac:dyDescent="0.3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</row>
    <row r="462" spans="1:17" ht="15.75" customHeight="1" x14ac:dyDescent="0.3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</row>
    <row r="463" spans="1:17" ht="15.75" customHeight="1" x14ac:dyDescent="0.3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</row>
    <row r="464" spans="1:17" ht="15.75" customHeight="1" x14ac:dyDescent="0.3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</row>
    <row r="465" spans="1:17" ht="15.75" customHeight="1" x14ac:dyDescent="0.3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</row>
    <row r="466" spans="1:17" ht="15.75" customHeight="1" x14ac:dyDescent="0.3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</row>
    <row r="467" spans="1:17" ht="15.75" customHeight="1" x14ac:dyDescent="0.3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</row>
    <row r="468" spans="1:17" ht="15.75" customHeight="1" x14ac:dyDescent="0.3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</row>
    <row r="469" spans="1:17" ht="15.75" customHeight="1" x14ac:dyDescent="0.3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</row>
    <row r="470" spans="1:17" ht="15.75" customHeight="1" x14ac:dyDescent="0.3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</row>
    <row r="471" spans="1:17" ht="15.75" customHeight="1" x14ac:dyDescent="0.3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</row>
    <row r="472" spans="1:17" ht="15.75" customHeight="1" x14ac:dyDescent="0.3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</row>
    <row r="473" spans="1:17" ht="15.75" customHeight="1" x14ac:dyDescent="0.3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</row>
    <row r="474" spans="1:17" ht="15.75" customHeight="1" x14ac:dyDescent="0.3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</row>
    <row r="475" spans="1:17" ht="15.75" customHeight="1" x14ac:dyDescent="0.3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</row>
    <row r="476" spans="1:17" ht="15.75" customHeight="1" x14ac:dyDescent="0.3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</row>
    <row r="477" spans="1:17" ht="15.75" customHeight="1" x14ac:dyDescent="0.3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</row>
    <row r="478" spans="1:17" ht="15.75" customHeight="1" x14ac:dyDescent="0.3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</row>
    <row r="479" spans="1:17" ht="15.75" customHeight="1" x14ac:dyDescent="0.3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</row>
    <row r="480" spans="1:17" ht="15.75" customHeight="1" x14ac:dyDescent="0.3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</row>
    <row r="481" spans="1:17" ht="15.75" customHeight="1" x14ac:dyDescent="0.3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</row>
    <row r="482" spans="1:17" ht="15.75" customHeight="1" x14ac:dyDescent="0.3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</row>
    <row r="483" spans="1:17" ht="15.75" customHeight="1" x14ac:dyDescent="0.3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</row>
    <row r="484" spans="1:17" ht="15.75" customHeight="1" x14ac:dyDescent="0.3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</row>
    <row r="485" spans="1:17" ht="15.75" customHeight="1" x14ac:dyDescent="0.3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</row>
    <row r="486" spans="1:17" ht="15.75" customHeight="1" x14ac:dyDescent="0.3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</row>
    <row r="487" spans="1:17" ht="15.75" customHeight="1" x14ac:dyDescent="0.3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</row>
    <row r="488" spans="1:17" ht="15.75" customHeight="1" x14ac:dyDescent="0.3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</row>
    <row r="489" spans="1:17" ht="15.75" customHeight="1" x14ac:dyDescent="0.3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</row>
    <row r="490" spans="1:17" ht="15.75" customHeight="1" x14ac:dyDescent="0.3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</row>
    <row r="491" spans="1:17" ht="15.75" customHeight="1" x14ac:dyDescent="0.3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</row>
    <row r="492" spans="1:17" ht="15.75" customHeight="1" x14ac:dyDescent="0.3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</row>
    <row r="493" spans="1:17" ht="15.75" customHeight="1" x14ac:dyDescent="0.3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</row>
    <row r="494" spans="1:17" ht="15.75" customHeight="1" x14ac:dyDescent="0.3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</row>
    <row r="495" spans="1:17" ht="15.75" customHeight="1" x14ac:dyDescent="0.3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</row>
    <row r="496" spans="1:17" ht="15.75" customHeight="1" x14ac:dyDescent="0.3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</row>
    <row r="497" spans="1:17" ht="15.75" customHeight="1" x14ac:dyDescent="0.3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</row>
    <row r="498" spans="1:17" ht="15.75" customHeight="1" x14ac:dyDescent="0.3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</row>
    <row r="499" spans="1:17" ht="15.75" customHeight="1" x14ac:dyDescent="0.3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</row>
    <row r="500" spans="1:17" ht="15.75" customHeight="1" x14ac:dyDescent="0.3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</row>
    <row r="501" spans="1:17" ht="15.75" customHeight="1" x14ac:dyDescent="0.3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</row>
    <row r="502" spans="1:17" ht="15.75" customHeight="1" x14ac:dyDescent="0.3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</row>
    <row r="503" spans="1:17" ht="15.75" customHeight="1" x14ac:dyDescent="0.3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</row>
    <row r="504" spans="1:17" ht="15.75" customHeight="1" x14ac:dyDescent="0.3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</row>
    <row r="505" spans="1:17" ht="15.75" customHeight="1" x14ac:dyDescent="0.3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</row>
    <row r="506" spans="1:17" ht="15.75" customHeight="1" x14ac:dyDescent="0.3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</row>
    <row r="507" spans="1:17" ht="15.75" customHeight="1" x14ac:dyDescent="0.3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</row>
    <row r="508" spans="1:17" ht="15.75" customHeight="1" x14ac:dyDescent="0.3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</row>
    <row r="509" spans="1:17" ht="15.75" customHeight="1" x14ac:dyDescent="0.3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</row>
    <row r="510" spans="1:17" ht="15.75" customHeight="1" x14ac:dyDescent="0.3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</row>
    <row r="511" spans="1:17" ht="15.75" customHeight="1" x14ac:dyDescent="0.3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</row>
    <row r="512" spans="1:17" ht="15.75" customHeight="1" x14ac:dyDescent="0.3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</row>
    <row r="513" spans="1:17" ht="15.75" customHeight="1" x14ac:dyDescent="0.3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</row>
    <row r="514" spans="1:17" ht="15.75" customHeight="1" x14ac:dyDescent="0.3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</row>
    <row r="515" spans="1:17" ht="15.75" customHeight="1" x14ac:dyDescent="0.3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</row>
    <row r="516" spans="1:17" ht="15.75" customHeight="1" x14ac:dyDescent="0.3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</row>
    <row r="517" spans="1:17" ht="15.75" customHeight="1" x14ac:dyDescent="0.3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</row>
    <row r="518" spans="1:17" ht="15.75" customHeight="1" x14ac:dyDescent="0.3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</row>
    <row r="519" spans="1:17" ht="15.75" customHeight="1" x14ac:dyDescent="0.3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</row>
    <row r="520" spans="1:17" ht="15.75" customHeight="1" x14ac:dyDescent="0.3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</row>
    <row r="521" spans="1:17" ht="15.75" customHeight="1" x14ac:dyDescent="0.3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</row>
    <row r="522" spans="1:17" ht="15.75" customHeight="1" x14ac:dyDescent="0.3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</row>
    <row r="523" spans="1:17" ht="15.75" customHeight="1" x14ac:dyDescent="0.3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</row>
    <row r="524" spans="1:17" ht="15.75" customHeight="1" x14ac:dyDescent="0.3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</row>
    <row r="525" spans="1:17" ht="15.75" customHeight="1" x14ac:dyDescent="0.3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</row>
    <row r="526" spans="1:17" ht="15.75" customHeight="1" x14ac:dyDescent="0.3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</row>
    <row r="527" spans="1:17" ht="15.75" customHeight="1" x14ac:dyDescent="0.3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</row>
    <row r="528" spans="1:17" ht="15.75" customHeight="1" x14ac:dyDescent="0.3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</row>
    <row r="529" spans="1:17" ht="15.75" customHeight="1" x14ac:dyDescent="0.3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</row>
    <row r="530" spans="1:17" ht="15.75" customHeight="1" x14ac:dyDescent="0.3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</row>
    <row r="531" spans="1:17" ht="15.75" customHeight="1" x14ac:dyDescent="0.3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</row>
    <row r="532" spans="1:17" ht="15.75" customHeight="1" x14ac:dyDescent="0.3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</row>
    <row r="533" spans="1:17" ht="15.75" customHeight="1" x14ac:dyDescent="0.3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</row>
    <row r="534" spans="1:17" ht="15.75" customHeight="1" x14ac:dyDescent="0.3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</row>
    <row r="535" spans="1:17" ht="15.75" customHeight="1" x14ac:dyDescent="0.3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</row>
    <row r="536" spans="1:17" ht="15.75" customHeight="1" x14ac:dyDescent="0.3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</row>
    <row r="537" spans="1:17" ht="15.75" customHeight="1" x14ac:dyDescent="0.3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</row>
    <row r="538" spans="1:17" ht="15.75" customHeight="1" x14ac:dyDescent="0.3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</row>
    <row r="539" spans="1:17" ht="15.75" customHeight="1" x14ac:dyDescent="0.3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</row>
    <row r="540" spans="1:17" ht="15.75" customHeight="1" x14ac:dyDescent="0.3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</row>
    <row r="541" spans="1:17" ht="15.75" customHeight="1" x14ac:dyDescent="0.3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</row>
    <row r="542" spans="1:17" ht="15.75" customHeight="1" x14ac:dyDescent="0.3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</row>
    <row r="543" spans="1:17" ht="15.75" customHeight="1" x14ac:dyDescent="0.3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</row>
    <row r="544" spans="1:17" ht="15.75" customHeight="1" x14ac:dyDescent="0.3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</row>
    <row r="545" spans="1:17" ht="15.75" customHeight="1" x14ac:dyDescent="0.3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</row>
    <row r="546" spans="1:17" ht="15.75" customHeight="1" x14ac:dyDescent="0.3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</row>
    <row r="547" spans="1:17" ht="15.75" customHeight="1" x14ac:dyDescent="0.3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</row>
    <row r="548" spans="1:17" ht="15.75" customHeight="1" x14ac:dyDescent="0.3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</row>
    <row r="549" spans="1:17" ht="15.75" customHeight="1" x14ac:dyDescent="0.3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</row>
    <row r="550" spans="1:17" ht="15.75" customHeight="1" x14ac:dyDescent="0.3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</row>
    <row r="551" spans="1:17" ht="15.75" customHeight="1" x14ac:dyDescent="0.3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</row>
    <row r="552" spans="1:17" ht="15.75" customHeight="1" x14ac:dyDescent="0.3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</row>
    <row r="553" spans="1:17" ht="15.75" customHeight="1" x14ac:dyDescent="0.3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</row>
    <row r="554" spans="1:17" ht="15.75" customHeight="1" x14ac:dyDescent="0.3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</row>
    <row r="555" spans="1:17" ht="15.75" customHeight="1" x14ac:dyDescent="0.3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</row>
    <row r="556" spans="1:17" ht="15.75" customHeight="1" x14ac:dyDescent="0.3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</row>
    <row r="557" spans="1:17" ht="15.75" customHeight="1" x14ac:dyDescent="0.3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</row>
    <row r="558" spans="1:17" ht="15.75" customHeight="1" x14ac:dyDescent="0.3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</row>
    <row r="559" spans="1:17" ht="15.75" customHeight="1" x14ac:dyDescent="0.3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</row>
    <row r="560" spans="1:17" ht="15.75" customHeight="1" x14ac:dyDescent="0.3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</row>
    <row r="561" spans="1:17" ht="15.75" customHeight="1" x14ac:dyDescent="0.3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</row>
    <row r="562" spans="1:17" ht="15.75" customHeight="1" x14ac:dyDescent="0.3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</row>
    <row r="563" spans="1:17" ht="15.75" customHeight="1" x14ac:dyDescent="0.3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</row>
    <row r="564" spans="1:17" ht="15.75" customHeight="1" x14ac:dyDescent="0.3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</row>
    <row r="565" spans="1:17" ht="15.75" customHeight="1" x14ac:dyDescent="0.3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</row>
    <row r="566" spans="1:17" ht="15.75" customHeight="1" x14ac:dyDescent="0.3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</row>
    <row r="567" spans="1:17" ht="15.75" customHeight="1" x14ac:dyDescent="0.3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</row>
    <row r="568" spans="1:17" ht="15.75" customHeight="1" x14ac:dyDescent="0.3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</row>
    <row r="569" spans="1:17" ht="15.75" customHeight="1" x14ac:dyDescent="0.3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</row>
    <row r="570" spans="1:17" ht="15.75" customHeight="1" x14ac:dyDescent="0.3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</row>
    <row r="571" spans="1:17" ht="15.75" customHeight="1" x14ac:dyDescent="0.3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</row>
    <row r="572" spans="1:17" ht="15.75" customHeight="1" x14ac:dyDescent="0.3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</row>
    <row r="573" spans="1:17" ht="15.75" customHeight="1" x14ac:dyDescent="0.3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</row>
    <row r="574" spans="1:17" ht="15.75" customHeight="1" x14ac:dyDescent="0.3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</row>
    <row r="575" spans="1:17" ht="15.75" customHeight="1" x14ac:dyDescent="0.3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</row>
    <row r="576" spans="1:17" ht="15.75" customHeight="1" x14ac:dyDescent="0.3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</row>
    <row r="577" spans="1:17" ht="15.75" customHeight="1" x14ac:dyDescent="0.3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</row>
    <row r="578" spans="1:17" ht="15.75" customHeight="1" x14ac:dyDescent="0.3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</row>
    <row r="579" spans="1:17" ht="15.75" customHeight="1" x14ac:dyDescent="0.3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</row>
    <row r="580" spans="1:17" ht="15.75" customHeight="1" x14ac:dyDescent="0.3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</row>
    <row r="581" spans="1:17" ht="15.75" customHeight="1" x14ac:dyDescent="0.3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</row>
    <row r="582" spans="1:17" ht="15.75" customHeight="1" x14ac:dyDescent="0.3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</row>
    <row r="583" spans="1:17" ht="15.75" customHeight="1" x14ac:dyDescent="0.3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</row>
    <row r="584" spans="1:17" ht="15.75" customHeight="1" x14ac:dyDescent="0.3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</row>
    <row r="585" spans="1:17" ht="15.75" customHeight="1" x14ac:dyDescent="0.3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</row>
    <row r="586" spans="1:17" ht="15.75" customHeight="1" x14ac:dyDescent="0.3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</row>
    <row r="587" spans="1:17" ht="15.75" customHeight="1" x14ac:dyDescent="0.3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</row>
    <row r="588" spans="1:17" ht="15.75" customHeight="1" x14ac:dyDescent="0.3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</row>
    <row r="589" spans="1:17" ht="15.75" customHeight="1" x14ac:dyDescent="0.3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</row>
    <row r="590" spans="1:17" ht="15.75" customHeight="1" x14ac:dyDescent="0.3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</row>
    <row r="591" spans="1:17" ht="15.75" customHeight="1" x14ac:dyDescent="0.3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</row>
    <row r="592" spans="1:17" ht="15.75" customHeight="1" x14ac:dyDescent="0.3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</row>
    <row r="593" spans="1:17" ht="15.75" customHeight="1" x14ac:dyDescent="0.3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</row>
    <row r="594" spans="1:17" ht="15.75" customHeight="1" x14ac:dyDescent="0.3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</row>
    <row r="595" spans="1:17" ht="15.75" customHeight="1" x14ac:dyDescent="0.3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</row>
    <row r="596" spans="1:17" ht="15.75" customHeight="1" x14ac:dyDescent="0.3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</row>
    <row r="597" spans="1:17" ht="15.75" customHeight="1" x14ac:dyDescent="0.3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</row>
    <row r="598" spans="1:17" ht="15.75" customHeight="1" x14ac:dyDescent="0.3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</row>
    <row r="599" spans="1:17" ht="15.75" customHeight="1" x14ac:dyDescent="0.3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</row>
    <row r="600" spans="1:17" ht="15.75" customHeight="1" x14ac:dyDescent="0.3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</row>
    <row r="601" spans="1:17" ht="15.75" customHeight="1" x14ac:dyDescent="0.3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</row>
    <row r="602" spans="1:17" ht="15.75" customHeight="1" x14ac:dyDescent="0.3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</row>
    <row r="603" spans="1:17" ht="15.75" customHeight="1" x14ac:dyDescent="0.3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</row>
    <row r="604" spans="1:17" ht="15.75" customHeight="1" x14ac:dyDescent="0.3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</row>
    <row r="605" spans="1:17" ht="15.75" customHeight="1" x14ac:dyDescent="0.3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</row>
    <row r="606" spans="1:17" ht="15.75" customHeight="1" x14ac:dyDescent="0.3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</row>
    <row r="607" spans="1:17" ht="15.75" customHeight="1" x14ac:dyDescent="0.3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</row>
    <row r="608" spans="1:17" ht="15.75" customHeight="1" x14ac:dyDescent="0.3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</row>
    <row r="609" spans="1:17" ht="15.75" customHeight="1" x14ac:dyDescent="0.3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</row>
    <row r="610" spans="1:17" ht="15.75" customHeight="1" x14ac:dyDescent="0.3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</row>
    <row r="611" spans="1:17" ht="15.75" customHeight="1" x14ac:dyDescent="0.3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</row>
    <row r="612" spans="1:17" ht="15.75" customHeight="1" x14ac:dyDescent="0.3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</row>
    <row r="613" spans="1:17" ht="15.75" customHeight="1" x14ac:dyDescent="0.3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</row>
    <row r="614" spans="1:17" ht="15.75" customHeight="1" x14ac:dyDescent="0.3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</row>
    <row r="615" spans="1:17" ht="15.75" customHeight="1" x14ac:dyDescent="0.3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</row>
    <row r="616" spans="1:17" ht="15.75" customHeight="1" x14ac:dyDescent="0.3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</row>
    <row r="617" spans="1:17" ht="15.75" customHeight="1" x14ac:dyDescent="0.3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</row>
    <row r="618" spans="1:17" ht="15.75" customHeight="1" x14ac:dyDescent="0.3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</row>
    <row r="619" spans="1:17" ht="15.75" customHeight="1" x14ac:dyDescent="0.3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</row>
    <row r="620" spans="1:17" ht="15.75" customHeight="1" x14ac:dyDescent="0.3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</row>
    <row r="621" spans="1:17" ht="15.75" customHeight="1" x14ac:dyDescent="0.3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</row>
    <row r="622" spans="1:17" ht="15.75" customHeight="1" x14ac:dyDescent="0.3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</row>
    <row r="623" spans="1:17" ht="15.75" customHeight="1" x14ac:dyDescent="0.3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</row>
    <row r="624" spans="1:17" ht="15.75" customHeight="1" x14ac:dyDescent="0.3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</row>
    <row r="625" spans="1:17" ht="15.75" customHeight="1" x14ac:dyDescent="0.3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</row>
    <row r="626" spans="1:17" ht="15.75" customHeight="1" x14ac:dyDescent="0.3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</row>
    <row r="627" spans="1:17" ht="15.75" customHeight="1" x14ac:dyDescent="0.3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</row>
    <row r="628" spans="1:17" ht="15.75" customHeight="1" x14ac:dyDescent="0.3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</row>
    <row r="629" spans="1:17" ht="15.75" customHeight="1" x14ac:dyDescent="0.3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</row>
    <row r="630" spans="1:17" ht="15.75" customHeight="1" x14ac:dyDescent="0.3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</row>
    <row r="631" spans="1:17" ht="15.75" customHeight="1" x14ac:dyDescent="0.3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</row>
    <row r="632" spans="1:17" ht="15.75" customHeight="1" x14ac:dyDescent="0.3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</row>
    <row r="633" spans="1:17" ht="15.75" customHeight="1" x14ac:dyDescent="0.3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</row>
    <row r="634" spans="1:17" ht="15.75" customHeight="1" x14ac:dyDescent="0.3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</row>
    <row r="635" spans="1:17" ht="15.75" customHeight="1" x14ac:dyDescent="0.3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</row>
    <row r="636" spans="1:17" ht="15.75" customHeight="1" x14ac:dyDescent="0.3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</row>
    <row r="637" spans="1:17" ht="15.75" customHeight="1" x14ac:dyDescent="0.3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</row>
    <row r="638" spans="1:17" ht="15.75" customHeight="1" x14ac:dyDescent="0.3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</row>
    <row r="639" spans="1:17" ht="15.75" customHeight="1" x14ac:dyDescent="0.3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</row>
    <row r="640" spans="1:17" ht="15.75" customHeight="1" x14ac:dyDescent="0.3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</row>
    <row r="641" spans="1:17" ht="15.75" customHeight="1" x14ac:dyDescent="0.3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</row>
    <row r="642" spans="1:17" ht="15.75" customHeight="1" x14ac:dyDescent="0.3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</row>
    <row r="643" spans="1:17" ht="15.75" customHeight="1" x14ac:dyDescent="0.3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</row>
    <row r="644" spans="1:17" ht="15.75" customHeight="1" x14ac:dyDescent="0.3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</row>
    <row r="645" spans="1:17" ht="15.75" customHeight="1" x14ac:dyDescent="0.3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</row>
    <row r="646" spans="1:17" ht="15.75" customHeight="1" x14ac:dyDescent="0.3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</row>
    <row r="647" spans="1:17" ht="15.75" customHeight="1" x14ac:dyDescent="0.3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</row>
    <row r="648" spans="1:17" ht="15.75" customHeight="1" x14ac:dyDescent="0.3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</row>
    <row r="649" spans="1:17" ht="15.75" customHeight="1" x14ac:dyDescent="0.3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</row>
    <row r="650" spans="1:17" ht="15.75" customHeight="1" x14ac:dyDescent="0.3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</row>
    <row r="651" spans="1:17" ht="15.75" customHeight="1" x14ac:dyDescent="0.3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</row>
    <row r="652" spans="1:17" ht="15.75" customHeight="1" x14ac:dyDescent="0.3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</row>
    <row r="653" spans="1:17" ht="15.75" customHeight="1" x14ac:dyDescent="0.3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</row>
    <row r="654" spans="1:17" ht="15.75" customHeight="1" x14ac:dyDescent="0.3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</row>
    <row r="655" spans="1:17" ht="15.75" customHeight="1" x14ac:dyDescent="0.3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</row>
    <row r="656" spans="1:17" ht="15.75" customHeight="1" x14ac:dyDescent="0.3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</row>
    <row r="657" spans="1:17" ht="15.75" customHeight="1" x14ac:dyDescent="0.3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</row>
    <row r="658" spans="1:17" ht="15.75" customHeight="1" x14ac:dyDescent="0.3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</row>
    <row r="659" spans="1:17" ht="15.75" customHeight="1" x14ac:dyDescent="0.3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</row>
    <row r="660" spans="1:17" ht="15.75" customHeight="1" x14ac:dyDescent="0.3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</row>
    <row r="661" spans="1:17" ht="15.75" customHeight="1" x14ac:dyDescent="0.3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</row>
    <row r="662" spans="1:17" ht="15.75" customHeight="1" x14ac:dyDescent="0.3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</row>
    <row r="663" spans="1:17" ht="15.75" customHeight="1" x14ac:dyDescent="0.3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</row>
    <row r="664" spans="1:17" ht="15.75" customHeight="1" x14ac:dyDescent="0.3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</row>
    <row r="665" spans="1:17" ht="15.75" customHeight="1" x14ac:dyDescent="0.3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</row>
    <row r="666" spans="1:17" ht="15.75" customHeight="1" x14ac:dyDescent="0.3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</row>
    <row r="667" spans="1:17" ht="15.75" customHeight="1" x14ac:dyDescent="0.3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</row>
    <row r="668" spans="1:17" ht="15.75" customHeight="1" x14ac:dyDescent="0.3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</row>
    <row r="669" spans="1:17" ht="15.75" customHeight="1" x14ac:dyDescent="0.3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</row>
    <row r="670" spans="1:17" ht="15.75" customHeight="1" x14ac:dyDescent="0.3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</row>
    <row r="671" spans="1:17" ht="15.75" customHeight="1" x14ac:dyDescent="0.3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</row>
    <row r="672" spans="1:17" ht="15.75" customHeight="1" x14ac:dyDescent="0.3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</row>
    <row r="673" spans="1:17" ht="15.75" customHeight="1" x14ac:dyDescent="0.3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</row>
    <row r="674" spans="1:17" ht="15.75" customHeight="1" x14ac:dyDescent="0.3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</row>
    <row r="675" spans="1:17" ht="15.75" customHeight="1" x14ac:dyDescent="0.3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</row>
    <row r="676" spans="1:17" ht="15.75" customHeight="1" x14ac:dyDescent="0.3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</row>
    <row r="677" spans="1:17" ht="15.75" customHeight="1" x14ac:dyDescent="0.3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</row>
    <row r="678" spans="1:17" ht="15.75" customHeight="1" x14ac:dyDescent="0.3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</row>
    <row r="679" spans="1:17" ht="15.75" customHeight="1" x14ac:dyDescent="0.3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</row>
    <row r="680" spans="1:17" ht="15.75" customHeight="1" x14ac:dyDescent="0.3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</row>
    <row r="681" spans="1:17" ht="15.75" customHeight="1" x14ac:dyDescent="0.3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</row>
    <row r="682" spans="1:17" ht="15.75" customHeight="1" x14ac:dyDescent="0.3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</row>
    <row r="683" spans="1:17" ht="15.75" customHeight="1" x14ac:dyDescent="0.3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</row>
    <row r="684" spans="1:17" ht="15.75" customHeight="1" x14ac:dyDescent="0.3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</row>
    <row r="685" spans="1:17" ht="15.75" customHeight="1" x14ac:dyDescent="0.3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</row>
    <row r="686" spans="1:17" ht="15.75" customHeight="1" x14ac:dyDescent="0.3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</row>
    <row r="687" spans="1:17" ht="15.75" customHeight="1" x14ac:dyDescent="0.3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</row>
    <row r="688" spans="1:17" ht="15.75" customHeight="1" x14ac:dyDescent="0.3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</row>
    <row r="689" spans="1:17" ht="15.75" customHeight="1" x14ac:dyDescent="0.3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</row>
    <row r="690" spans="1:17" ht="15.75" customHeight="1" x14ac:dyDescent="0.3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</row>
    <row r="691" spans="1:17" ht="15.75" customHeight="1" x14ac:dyDescent="0.3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</row>
    <row r="692" spans="1:17" ht="15.75" customHeight="1" x14ac:dyDescent="0.3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</row>
    <row r="693" spans="1:17" ht="15.75" customHeight="1" x14ac:dyDescent="0.3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</row>
    <row r="694" spans="1:17" ht="15.75" customHeight="1" x14ac:dyDescent="0.3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</row>
    <row r="695" spans="1:17" ht="15.75" customHeight="1" x14ac:dyDescent="0.3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</row>
    <row r="696" spans="1:17" ht="15.75" customHeight="1" x14ac:dyDescent="0.3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</row>
    <row r="697" spans="1:17" ht="15.75" customHeight="1" x14ac:dyDescent="0.3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</row>
    <row r="698" spans="1:17" ht="15.75" customHeight="1" x14ac:dyDescent="0.3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</row>
    <row r="699" spans="1:17" ht="15.75" customHeight="1" x14ac:dyDescent="0.3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</row>
    <row r="700" spans="1:17" ht="15.75" customHeight="1" x14ac:dyDescent="0.3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</row>
    <row r="701" spans="1:17" ht="15.75" customHeight="1" x14ac:dyDescent="0.3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</row>
    <row r="702" spans="1:17" ht="15.75" customHeight="1" x14ac:dyDescent="0.3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</row>
    <row r="703" spans="1:17" ht="15.75" customHeight="1" x14ac:dyDescent="0.3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</row>
    <row r="704" spans="1:17" ht="15.75" customHeight="1" x14ac:dyDescent="0.3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</row>
    <row r="705" spans="1:17" ht="15.75" customHeight="1" x14ac:dyDescent="0.3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</row>
    <row r="706" spans="1:17" ht="15.75" customHeight="1" x14ac:dyDescent="0.3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</row>
    <row r="707" spans="1:17" ht="15.75" customHeight="1" x14ac:dyDescent="0.3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</row>
    <row r="708" spans="1:17" ht="15.75" customHeight="1" x14ac:dyDescent="0.3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</row>
    <row r="709" spans="1:17" ht="15.75" customHeight="1" x14ac:dyDescent="0.3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</row>
    <row r="710" spans="1:17" ht="15.75" customHeight="1" x14ac:dyDescent="0.3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</row>
    <row r="711" spans="1:17" ht="15.75" customHeight="1" x14ac:dyDescent="0.3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</row>
    <row r="712" spans="1:17" ht="15.75" customHeight="1" x14ac:dyDescent="0.3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</row>
    <row r="713" spans="1:17" ht="15.75" customHeight="1" x14ac:dyDescent="0.3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</row>
    <row r="714" spans="1:17" ht="15.75" customHeight="1" x14ac:dyDescent="0.3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</row>
    <row r="715" spans="1:17" ht="15.75" customHeight="1" x14ac:dyDescent="0.3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</row>
    <row r="716" spans="1:17" ht="15.75" customHeight="1" x14ac:dyDescent="0.3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</row>
    <row r="717" spans="1:17" ht="15.75" customHeight="1" x14ac:dyDescent="0.3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</row>
    <row r="718" spans="1:17" ht="15.75" customHeight="1" x14ac:dyDescent="0.3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</row>
    <row r="719" spans="1:17" ht="15.75" customHeight="1" x14ac:dyDescent="0.3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</row>
    <row r="720" spans="1:17" ht="15.75" customHeight="1" x14ac:dyDescent="0.3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</row>
    <row r="721" spans="1:17" ht="15.75" customHeight="1" x14ac:dyDescent="0.3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</row>
    <row r="722" spans="1:17" ht="15.75" customHeight="1" x14ac:dyDescent="0.3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</row>
    <row r="723" spans="1:17" ht="15.75" customHeight="1" x14ac:dyDescent="0.3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</row>
    <row r="724" spans="1:17" ht="15.75" customHeight="1" x14ac:dyDescent="0.3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</row>
    <row r="725" spans="1:17" ht="15.75" customHeight="1" x14ac:dyDescent="0.3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</row>
    <row r="726" spans="1:17" ht="15.75" customHeight="1" x14ac:dyDescent="0.3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</row>
    <row r="727" spans="1:17" ht="15.75" customHeight="1" x14ac:dyDescent="0.3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</row>
    <row r="728" spans="1:17" ht="15.75" customHeight="1" x14ac:dyDescent="0.3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</row>
    <row r="729" spans="1:17" ht="15.75" customHeight="1" x14ac:dyDescent="0.3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</row>
    <row r="730" spans="1:17" ht="15.75" customHeight="1" x14ac:dyDescent="0.3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</row>
    <row r="731" spans="1:17" ht="15.75" customHeight="1" x14ac:dyDescent="0.3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</row>
    <row r="732" spans="1:17" ht="15.75" customHeight="1" x14ac:dyDescent="0.3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</row>
    <row r="733" spans="1:17" ht="15.75" customHeight="1" x14ac:dyDescent="0.3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</row>
    <row r="734" spans="1:17" ht="15.75" customHeight="1" x14ac:dyDescent="0.3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</row>
    <row r="735" spans="1:17" ht="15.75" customHeight="1" x14ac:dyDescent="0.3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</row>
    <row r="736" spans="1:17" ht="15.75" customHeight="1" x14ac:dyDescent="0.3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</row>
    <row r="737" spans="1:17" ht="15.75" customHeight="1" x14ac:dyDescent="0.3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</row>
    <row r="738" spans="1:17" ht="15.75" customHeight="1" x14ac:dyDescent="0.3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</row>
    <row r="739" spans="1:17" ht="15.75" customHeight="1" x14ac:dyDescent="0.3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</row>
    <row r="740" spans="1:17" ht="15.75" customHeight="1" x14ac:dyDescent="0.3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</row>
    <row r="741" spans="1:17" ht="15.75" customHeight="1" x14ac:dyDescent="0.3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</row>
    <row r="742" spans="1:17" ht="15.75" customHeight="1" x14ac:dyDescent="0.3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</row>
    <row r="743" spans="1:17" ht="15.75" customHeight="1" x14ac:dyDescent="0.3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</row>
    <row r="744" spans="1:17" ht="15.75" customHeight="1" x14ac:dyDescent="0.3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</row>
    <row r="745" spans="1:17" ht="15.75" customHeight="1" x14ac:dyDescent="0.3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</row>
    <row r="746" spans="1:17" ht="15.75" customHeight="1" x14ac:dyDescent="0.3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</row>
    <row r="747" spans="1:17" ht="15.75" customHeight="1" x14ac:dyDescent="0.3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</row>
    <row r="748" spans="1:17" ht="15.75" customHeight="1" x14ac:dyDescent="0.3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</row>
    <row r="749" spans="1:17" ht="15.75" customHeight="1" x14ac:dyDescent="0.3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</row>
    <row r="750" spans="1:17" ht="15.75" customHeight="1" x14ac:dyDescent="0.3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</row>
    <row r="751" spans="1:17" ht="15.75" customHeight="1" x14ac:dyDescent="0.3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</row>
    <row r="752" spans="1:17" ht="15.75" customHeight="1" x14ac:dyDescent="0.3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</row>
    <row r="753" spans="1:17" ht="15.75" customHeight="1" x14ac:dyDescent="0.3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</row>
    <row r="754" spans="1:17" ht="15.75" customHeight="1" x14ac:dyDescent="0.3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</row>
    <row r="755" spans="1:17" ht="15.75" customHeight="1" x14ac:dyDescent="0.3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</row>
    <row r="756" spans="1:17" ht="15.75" customHeight="1" x14ac:dyDescent="0.3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</row>
    <row r="757" spans="1:17" ht="15.75" customHeight="1" x14ac:dyDescent="0.3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</row>
    <row r="758" spans="1:17" ht="15.75" customHeight="1" x14ac:dyDescent="0.3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</row>
    <row r="759" spans="1:17" ht="15.75" customHeight="1" x14ac:dyDescent="0.3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</row>
    <row r="760" spans="1:17" ht="15.75" customHeight="1" x14ac:dyDescent="0.3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</row>
    <row r="761" spans="1:17" ht="15.75" customHeight="1" x14ac:dyDescent="0.3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</row>
    <row r="762" spans="1:17" ht="15.75" customHeight="1" x14ac:dyDescent="0.3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</row>
    <row r="763" spans="1:17" ht="15.75" customHeight="1" x14ac:dyDescent="0.3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</row>
    <row r="764" spans="1:17" ht="15.75" customHeight="1" x14ac:dyDescent="0.3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</row>
    <row r="765" spans="1:17" ht="15.75" customHeight="1" x14ac:dyDescent="0.3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</row>
    <row r="766" spans="1:17" ht="15.75" customHeight="1" x14ac:dyDescent="0.3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</row>
    <row r="767" spans="1:17" ht="15.75" customHeight="1" x14ac:dyDescent="0.3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</row>
    <row r="768" spans="1:17" ht="15.75" customHeight="1" x14ac:dyDescent="0.3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</row>
    <row r="769" spans="1:17" ht="15.75" customHeight="1" x14ac:dyDescent="0.3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</row>
    <row r="770" spans="1:17" ht="15.75" customHeight="1" x14ac:dyDescent="0.3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</row>
    <row r="771" spans="1:17" ht="15.75" customHeight="1" x14ac:dyDescent="0.3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</row>
    <row r="772" spans="1:17" ht="15.75" customHeight="1" x14ac:dyDescent="0.3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</row>
    <row r="773" spans="1:17" ht="15.75" customHeight="1" x14ac:dyDescent="0.3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</row>
    <row r="774" spans="1:17" ht="15.75" customHeight="1" x14ac:dyDescent="0.3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</row>
    <row r="775" spans="1:17" ht="15.75" customHeight="1" x14ac:dyDescent="0.3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</row>
    <row r="776" spans="1:17" ht="15.75" customHeight="1" x14ac:dyDescent="0.3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</row>
    <row r="777" spans="1:17" ht="15.75" customHeight="1" x14ac:dyDescent="0.3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</row>
    <row r="778" spans="1:17" ht="15.75" customHeight="1" x14ac:dyDescent="0.3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</row>
    <row r="779" spans="1:17" ht="15.75" customHeight="1" x14ac:dyDescent="0.3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</row>
    <row r="780" spans="1:17" ht="15.75" customHeight="1" x14ac:dyDescent="0.3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</row>
    <row r="781" spans="1:17" ht="15.75" customHeight="1" x14ac:dyDescent="0.3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</row>
    <row r="782" spans="1:17" ht="15.75" customHeight="1" x14ac:dyDescent="0.3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</row>
    <row r="783" spans="1:17" ht="15.75" customHeight="1" x14ac:dyDescent="0.3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</row>
    <row r="784" spans="1:17" ht="15.75" customHeight="1" x14ac:dyDescent="0.3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</row>
    <row r="785" spans="1:17" ht="15.75" customHeight="1" x14ac:dyDescent="0.3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</row>
    <row r="786" spans="1:17" ht="15.75" customHeight="1" x14ac:dyDescent="0.3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</row>
    <row r="787" spans="1:17" ht="15.75" customHeight="1" x14ac:dyDescent="0.3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</row>
    <row r="788" spans="1:17" ht="15.75" customHeight="1" x14ac:dyDescent="0.3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</row>
    <row r="789" spans="1:17" ht="15.75" customHeight="1" x14ac:dyDescent="0.3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</row>
    <row r="790" spans="1:17" ht="15.75" customHeight="1" x14ac:dyDescent="0.3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</row>
    <row r="791" spans="1:17" ht="15.75" customHeight="1" x14ac:dyDescent="0.3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</row>
    <row r="792" spans="1:17" ht="15.75" customHeight="1" x14ac:dyDescent="0.3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</row>
    <row r="793" spans="1:17" ht="15.75" customHeight="1" x14ac:dyDescent="0.3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</row>
    <row r="794" spans="1:17" ht="15.75" customHeight="1" x14ac:dyDescent="0.3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</row>
    <row r="795" spans="1:17" ht="15.75" customHeight="1" x14ac:dyDescent="0.3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</row>
    <row r="796" spans="1:17" ht="15.75" customHeight="1" x14ac:dyDescent="0.3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</row>
    <row r="797" spans="1:17" ht="15.75" customHeight="1" x14ac:dyDescent="0.3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</row>
    <row r="798" spans="1:17" ht="15.75" customHeight="1" x14ac:dyDescent="0.3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</row>
    <row r="799" spans="1:17" ht="15.75" customHeight="1" x14ac:dyDescent="0.3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</row>
    <row r="800" spans="1:17" ht="15.75" customHeight="1" x14ac:dyDescent="0.3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</row>
    <row r="801" spans="1:17" ht="15.75" customHeight="1" x14ac:dyDescent="0.3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</row>
    <row r="802" spans="1:17" ht="15.75" customHeight="1" x14ac:dyDescent="0.3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</row>
    <row r="803" spans="1:17" ht="15.75" customHeight="1" x14ac:dyDescent="0.3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</row>
    <row r="804" spans="1:17" ht="15.75" customHeight="1" x14ac:dyDescent="0.3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</row>
    <row r="805" spans="1:17" ht="15.75" customHeight="1" x14ac:dyDescent="0.3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</row>
    <row r="806" spans="1:17" ht="15.75" customHeight="1" x14ac:dyDescent="0.3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</row>
    <row r="807" spans="1:17" ht="15.75" customHeight="1" x14ac:dyDescent="0.3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</row>
    <row r="808" spans="1:17" ht="15.75" customHeight="1" x14ac:dyDescent="0.3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</row>
    <row r="809" spans="1:17" ht="15.75" customHeight="1" x14ac:dyDescent="0.3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</row>
    <row r="810" spans="1:17" ht="15.75" customHeight="1" x14ac:dyDescent="0.3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</row>
    <row r="811" spans="1:17" ht="15.75" customHeight="1" x14ac:dyDescent="0.3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</row>
    <row r="812" spans="1:17" ht="15.75" customHeight="1" x14ac:dyDescent="0.3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</row>
    <row r="813" spans="1:17" ht="15.75" customHeight="1" x14ac:dyDescent="0.3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</row>
    <row r="814" spans="1:17" ht="15.75" customHeight="1" x14ac:dyDescent="0.3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</row>
    <row r="815" spans="1:17" ht="15.75" customHeight="1" x14ac:dyDescent="0.3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</row>
    <row r="816" spans="1:17" ht="15.75" customHeight="1" x14ac:dyDescent="0.3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</row>
    <row r="817" spans="1:17" ht="15.75" customHeight="1" x14ac:dyDescent="0.3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</row>
    <row r="818" spans="1:17" ht="15.75" customHeight="1" x14ac:dyDescent="0.3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</row>
    <row r="819" spans="1:17" ht="15.75" customHeight="1" x14ac:dyDescent="0.3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</row>
    <row r="820" spans="1:17" ht="15.75" customHeight="1" x14ac:dyDescent="0.3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</row>
    <row r="821" spans="1:17" ht="15.75" customHeight="1" x14ac:dyDescent="0.3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</row>
    <row r="822" spans="1:17" ht="15.75" customHeight="1" x14ac:dyDescent="0.3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</row>
    <row r="823" spans="1:17" ht="15.75" customHeight="1" x14ac:dyDescent="0.3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</row>
    <row r="824" spans="1:17" ht="15.75" customHeight="1" x14ac:dyDescent="0.3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</row>
    <row r="825" spans="1:17" ht="15.75" customHeight="1" x14ac:dyDescent="0.3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</row>
    <row r="826" spans="1:17" ht="15.75" customHeight="1" x14ac:dyDescent="0.3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</row>
    <row r="827" spans="1:17" ht="15.75" customHeight="1" x14ac:dyDescent="0.3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</row>
    <row r="828" spans="1:17" ht="15.75" customHeight="1" x14ac:dyDescent="0.3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</row>
    <row r="829" spans="1:17" ht="15.75" customHeight="1" x14ac:dyDescent="0.3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</row>
    <row r="830" spans="1:17" ht="15.75" customHeight="1" x14ac:dyDescent="0.3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</row>
    <row r="831" spans="1:17" ht="15.75" customHeight="1" x14ac:dyDescent="0.3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</row>
    <row r="832" spans="1:17" ht="15.75" customHeight="1" x14ac:dyDescent="0.3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</row>
    <row r="833" spans="1:17" ht="15.75" customHeight="1" x14ac:dyDescent="0.3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</row>
    <row r="834" spans="1:17" ht="15.75" customHeight="1" x14ac:dyDescent="0.3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</row>
    <row r="835" spans="1:17" ht="15.75" customHeight="1" x14ac:dyDescent="0.3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</row>
    <row r="836" spans="1:17" ht="15.75" customHeight="1" x14ac:dyDescent="0.3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</row>
    <row r="837" spans="1:17" ht="15.75" customHeight="1" x14ac:dyDescent="0.3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</row>
    <row r="838" spans="1:17" ht="15.75" customHeight="1" x14ac:dyDescent="0.3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</row>
    <row r="839" spans="1:17" ht="15.75" customHeight="1" x14ac:dyDescent="0.3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</row>
    <row r="840" spans="1:17" ht="15.75" customHeight="1" x14ac:dyDescent="0.3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</row>
    <row r="841" spans="1:17" ht="15.75" customHeight="1" x14ac:dyDescent="0.3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</row>
    <row r="842" spans="1:17" ht="15.75" customHeight="1" x14ac:dyDescent="0.3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</row>
    <row r="843" spans="1:17" ht="15.75" customHeight="1" x14ac:dyDescent="0.3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</row>
    <row r="844" spans="1:17" ht="15.75" customHeight="1" x14ac:dyDescent="0.3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</row>
    <row r="845" spans="1:17" ht="15.75" customHeight="1" x14ac:dyDescent="0.3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</row>
    <row r="846" spans="1:17" ht="15.75" customHeight="1" x14ac:dyDescent="0.3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</row>
    <row r="847" spans="1:17" ht="15.75" customHeight="1" x14ac:dyDescent="0.3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</row>
    <row r="848" spans="1:17" ht="15.75" customHeight="1" x14ac:dyDescent="0.3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</row>
    <row r="849" spans="1:17" ht="15.75" customHeight="1" x14ac:dyDescent="0.3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</row>
    <row r="850" spans="1:17" ht="15.75" customHeight="1" x14ac:dyDescent="0.3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</row>
    <row r="851" spans="1:17" ht="15.75" customHeight="1" x14ac:dyDescent="0.3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</row>
    <row r="852" spans="1:17" ht="15.75" customHeight="1" x14ac:dyDescent="0.3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</row>
    <row r="853" spans="1:17" ht="15.75" customHeight="1" x14ac:dyDescent="0.3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</row>
    <row r="854" spans="1:17" ht="15.75" customHeight="1" x14ac:dyDescent="0.3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</row>
    <row r="855" spans="1:17" ht="15.75" customHeight="1" x14ac:dyDescent="0.3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</row>
    <row r="856" spans="1:17" ht="15.75" customHeight="1" x14ac:dyDescent="0.3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</row>
    <row r="857" spans="1:17" ht="15.75" customHeight="1" x14ac:dyDescent="0.3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</row>
    <row r="858" spans="1:17" ht="15.75" customHeight="1" x14ac:dyDescent="0.3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</row>
    <row r="859" spans="1:17" ht="15.75" customHeight="1" x14ac:dyDescent="0.3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</row>
    <row r="860" spans="1:17" ht="15.75" customHeight="1" x14ac:dyDescent="0.3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</row>
    <row r="861" spans="1:17" ht="15.75" customHeight="1" x14ac:dyDescent="0.3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</row>
    <row r="862" spans="1:17" ht="15.75" customHeight="1" x14ac:dyDescent="0.3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</row>
    <row r="863" spans="1:17" ht="15.75" customHeight="1" x14ac:dyDescent="0.3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</row>
    <row r="864" spans="1:17" ht="15.75" customHeight="1" x14ac:dyDescent="0.3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</row>
    <row r="865" spans="1:17" ht="15.75" customHeight="1" x14ac:dyDescent="0.3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</row>
    <row r="866" spans="1:17" ht="15.75" customHeight="1" x14ac:dyDescent="0.3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</row>
    <row r="867" spans="1:17" ht="15.75" customHeight="1" x14ac:dyDescent="0.3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</row>
    <row r="868" spans="1:17" ht="15.75" customHeight="1" x14ac:dyDescent="0.3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</row>
    <row r="869" spans="1:17" ht="15.75" customHeight="1" x14ac:dyDescent="0.3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</row>
    <row r="870" spans="1:17" ht="15.75" customHeight="1" x14ac:dyDescent="0.3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</row>
    <row r="871" spans="1:17" ht="15.75" customHeight="1" x14ac:dyDescent="0.3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</row>
    <row r="872" spans="1:17" ht="15.75" customHeight="1" x14ac:dyDescent="0.3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</row>
    <row r="873" spans="1:17" ht="15.75" customHeight="1" x14ac:dyDescent="0.3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</row>
    <row r="874" spans="1:17" ht="15.75" customHeight="1" x14ac:dyDescent="0.3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</row>
    <row r="875" spans="1:17" ht="15.75" customHeight="1" x14ac:dyDescent="0.3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</row>
    <row r="876" spans="1:17" ht="15.75" customHeight="1" x14ac:dyDescent="0.3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</row>
    <row r="877" spans="1:17" ht="15.75" customHeight="1" x14ac:dyDescent="0.3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</row>
    <row r="878" spans="1:17" ht="15.75" customHeight="1" x14ac:dyDescent="0.3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</row>
    <row r="879" spans="1:17" ht="15.75" customHeight="1" x14ac:dyDescent="0.3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</row>
    <row r="880" spans="1:17" ht="15.75" customHeight="1" x14ac:dyDescent="0.3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</row>
    <row r="881" spans="1:17" ht="15.75" customHeight="1" x14ac:dyDescent="0.3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</row>
    <row r="882" spans="1:17" ht="15.75" customHeight="1" x14ac:dyDescent="0.3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</row>
    <row r="883" spans="1:17" ht="15.75" customHeight="1" x14ac:dyDescent="0.3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</row>
    <row r="884" spans="1:17" ht="15.75" customHeight="1" x14ac:dyDescent="0.3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</row>
    <row r="885" spans="1:17" ht="15.75" customHeight="1" x14ac:dyDescent="0.3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</row>
    <row r="886" spans="1:17" ht="15.75" customHeight="1" x14ac:dyDescent="0.3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</row>
    <row r="887" spans="1:17" ht="15.75" customHeight="1" x14ac:dyDescent="0.3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</row>
    <row r="888" spans="1:17" ht="15.75" customHeight="1" x14ac:dyDescent="0.3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</row>
    <row r="889" spans="1:17" ht="15.75" customHeight="1" x14ac:dyDescent="0.3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</row>
    <row r="890" spans="1:17" ht="15.75" customHeight="1" x14ac:dyDescent="0.3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</row>
    <row r="891" spans="1:17" ht="15.75" customHeight="1" x14ac:dyDescent="0.3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</row>
    <row r="892" spans="1:17" ht="15.75" customHeight="1" x14ac:dyDescent="0.3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</row>
    <row r="893" spans="1:17" ht="15.75" customHeight="1" x14ac:dyDescent="0.3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</row>
    <row r="894" spans="1:17" ht="15.75" customHeight="1" x14ac:dyDescent="0.3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</row>
    <row r="895" spans="1:17" ht="15.75" customHeight="1" x14ac:dyDescent="0.3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</row>
    <row r="896" spans="1:17" ht="15.75" customHeight="1" x14ac:dyDescent="0.3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</row>
    <row r="897" spans="1:17" ht="15.75" customHeight="1" x14ac:dyDescent="0.3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</row>
    <row r="898" spans="1:17" ht="15.75" customHeight="1" x14ac:dyDescent="0.3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</row>
    <row r="899" spans="1:17" ht="15.75" customHeight="1" x14ac:dyDescent="0.3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</row>
    <row r="900" spans="1:17" ht="15.75" customHeight="1" x14ac:dyDescent="0.3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</row>
    <row r="901" spans="1:17" ht="15.75" customHeight="1" x14ac:dyDescent="0.3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</row>
    <row r="902" spans="1:17" ht="15.75" customHeight="1" x14ac:dyDescent="0.3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</row>
    <row r="903" spans="1:17" ht="15.75" customHeight="1" x14ac:dyDescent="0.3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</row>
    <row r="904" spans="1:17" ht="15.75" customHeight="1" x14ac:dyDescent="0.3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</row>
    <row r="905" spans="1:17" ht="15.75" customHeight="1" x14ac:dyDescent="0.3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</row>
    <row r="906" spans="1:17" ht="15.75" customHeight="1" x14ac:dyDescent="0.3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</row>
    <row r="907" spans="1:17" ht="15.75" customHeight="1" x14ac:dyDescent="0.3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</row>
    <row r="908" spans="1:17" ht="15.75" customHeight="1" x14ac:dyDescent="0.3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</row>
    <row r="909" spans="1:17" ht="15.75" customHeight="1" x14ac:dyDescent="0.3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</row>
    <row r="910" spans="1:17" ht="15.75" customHeight="1" x14ac:dyDescent="0.3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</row>
    <row r="911" spans="1:17" ht="15.75" customHeight="1" x14ac:dyDescent="0.3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</row>
    <row r="912" spans="1:17" ht="15.75" customHeight="1" x14ac:dyDescent="0.3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</row>
    <row r="913" spans="1:17" ht="15.75" customHeight="1" x14ac:dyDescent="0.3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</row>
    <row r="914" spans="1:17" ht="15.75" customHeight="1" x14ac:dyDescent="0.3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</row>
    <row r="915" spans="1:17" ht="15.75" customHeight="1" x14ac:dyDescent="0.3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</row>
    <row r="916" spans="1:17" ht="15.75" customHeight="1" x14ac:dyDescent="0.3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</row>
    <row r="917" spans="1:17" ht="15.75" customHeight="1" x14ac:dyDescent="0.3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</row>
    <row r="918" spans="1:17" ht="15.75" customHeight="1" x14ac:dyDescent="0.3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</row>
    <row r="919" spans="1:17" ht="15.75" customHeight="1" x14ac:dyDescent="0.3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</row>
    <row r="920" spans="1:17" ht="15.75" customHeight="1" x14ac:dyDescent="0.3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</row>
    <row r="921" spans="1:17" ht="15.75" customHeight="1" x14ac:dyDescent="0.3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</row>
    <row r="922" spans="1:17" ht="15.75" customHeight="1" x14ac:dyDescent="0.3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</row>
    <row r="923" spans="1:17" ht="15.75" customHeight="1" x14ac:dyDescent="0.3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</row>
    <row r="924" spans="1:17" ht="15.75" customHeight="1" x14ac:dyDescent="0.3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</row>
    <row r="925" spans="1:17" ht="15.75" customHeight="1" x14ac:dyDescent="0.3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</row>
    <row r="926" spans="1:17" ht="15.75" customHeight="1" x14ac:dyDescent="0.3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</row>
    <row r="927" spans="1:17" ht="15.75" customHeight="1" x14ac:dyDescent="0.3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</row>
    <row r="928" spans="1:17" ht="15.75" customHeight="1" x14ac:dyDescent="0.3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</row>
    <row r="929" spans="1:17" ht="15.75" customHeight="1" x14ac:dyDescent="0.3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</row>
    <row r="930" spans="1:17" ht="15.75" customHeight="1" x14ac:dyDescent="0.3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</row>
    <row r="931" spans="1:17" ht="15.75" customHeight="1" x14ac:dyDescent="0.3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</row>
    <row r="932" spans="1:17" ht="15.75" customHeight="1" x14ac:dyDescent="0.3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</row>
    <row r="933" spans="1:17" ht="15.75" customHeight="1" x14ac:dyDescent="0.3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</row>
    <row r="934" spans="1:17" ht="15.75" customHeight="1" x14ac:dyDescent="0.3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</row>
    <row r="935" spans="1:17" ht="15.75" customHeight="1" x14ac:dyDescent="0.3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</row>
    <row r="936" spans="1:17" ht="15.75" customHeight="1" x14ac:dyDescent="0.3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</row>
    <row r="937" spans="1:17" ht="15.75" customHeight="1" x14ac:dyDescent="0.3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</row>
    <row r="938" spans="1:17" ht="15.75" customHeight="1" x14ac:dyDescent="0.3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</row>
    <row r="939" spans="1:17" ht="15.75" customHeight="1" x14ac:dyDescent="0.3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</row>
    <row r="940" spans="1:17" ht="15.75" customHeight="1" x14ac:dyDescent="0.3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</row>
    <row r="941" spans="1:17" ht="15.75" customHeight="1" x14ac:dyDescent="0.3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</row>
    <row r="942" spans="1:17" ht="15.75" customHeight="1" x14ac:dyDescent="0.3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</row>
    <row r="943" spans="1:17" ht="15.75" customHeight="1" x14ac:dyDescent="0.3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</row>
    <row r="944" spans="1:17" ht="15.75" customHeight="1" x14ac:dyDescent="0.3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</row>
    <row r="945" spans="1:17" ht="15.75" customHeight="1" x14ac:dyDescent="0.3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</row>
    <row r="946" spans="1:17" ht="15.75" customHeight="1" x14ac:dyDescent="0.3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</row>
    <row r="947" spans="1:17" ht="15.75" customHeight="1" x14ac:dyDescent="0.3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</row>
    <row r="948" spans="1:17" ht="15.75" customHeight="1" x14ac:dyDescent="0.3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</row>
    <row r="949" spans="1:17" ht="15.75" customHeight="1" x14ac:dyDescent="0.3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</row>
    <row r="950" spans="1:17" ht="15.75" customHeight="1" x14ac:dyDescent="0.3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</row>
    <row r="951" spans="1:17" ht="15.75" customHeight="1" x14ac:dyDescent="0.3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</row>
    <row r="952" spans="1:17" ht="15.75" customHeight="1" x14ac:dyDescent="0.3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</row>
    <row r="953" spans="1:17" ht="15.75" customHeight="1" x14ac:dyDescent="0.3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</row>
    <row r="954" spans="1:17" ht="15.75" customHeight="1" x14ac:dyDescent="0.3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</row>
    <row r="955" spans="1:17" ht="15.75" customHeight="1" x14ac:dyDescent="0.3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</row>
    <row r="956" spans="1:17" ht="15.75" customHeight="1" x14ac:dyDescent="0.3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</row>
    <row r="957" spans="1:17" ht="15.75" customHeight="1" x14ac:dyDescent="0.3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</row>
    <row r="958" spans="1:17" ht="15.75" customHeight="1" x14ac:dyDescent="0.3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</row>
    <row r="959" spans="1:17" ht="15.75" customHeight="1" x14ac:dyDescent="0.3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</row>
    <row r="960" spans="1:17" ht="15.75" customHeight="1" x14ac:dyDescent="0.3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</row>
    <row r="961" spans="1:17" ht="15.75" customHeight="1" x14ac:dyDescent="0.3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</row>
    <row r="962" spans="1:17" ht="15.75" customHeight="1" x14ac:dyDescent="0.3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</row>
    <row r="963" spans="1:17" ht="15.75" customHeight="1" x14ac:dyDescent="0.3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</row>
    <row r="964" spans="1:17" ht="15.75" customHeight="1" x14ac:dyDescent="0.3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</row>
    <row r="965" spans="1:17" ht="15.75" customHeight="1" x14ac:dyDescent="0.3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</row>
    <row r="966" spans="1:17" ht="15.75" customHeight="1" x14ac:dyDescent="0.3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</row>
    <row r="967" spans="1:17" ht="15.75" customHeight="1" x14ac:dyDescent="0.3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</row>
    <row r="968" spans="1:17" ht="15.75" customHeight="1" x14ac:dyDescent="0.3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</row>
    <row r="969" spans="1:17" ht="15.75" customHeight="1" x14ac:dyDescent="0.3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</row>
    <row r="970" spans="1:17" ht="15.75" customHeight="1" x14ac:dyDescent="0.3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</row>
    <row r="971" spans="1:17" ht="15.75" customHeight="1" x14ac:dyDescent="0.3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</row>
    <row r="972" spans="1:17" ht="15.75" customHeight="1" x14ac:dyDescent="0.3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</row>
    <row r="973" spans="1:17" ht="15.75" customHeight="1" x14ac:dyDescent="0.3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</row>
    <row r="974" spans="1:17" ht="15.75" customHeight="1" x14ac:dyDescent="0.3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</row>
    <row r="975" spans="1:17" ht="15.75" customHeight="1" x14ac:dyDescent="0.3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</row>
    <row r="976" spans="1:17" ht="15.75" customHeight="1" x14ac:dyDescent="0.3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</row>
    <row r="977" spans="1:17" ht="15.75" customHeight="1" x14ac:dyDescent="0.3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</row>
    <row r="978" spans="1:17" ht="15.75" customHeight="1" x14ac:dyDescent="0.3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</row>
    <row r="979" spans="1:17" ht="15.75" customHeight="1" x14ac:dyDescent="0.3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</row>
    <row r="980" spans="1:17" ht="15.75" customHeight="1" x14ac:dyDescent="0.3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</row>
    <row r="981" spans="1:17" ht="15.75" customHeight="1" x14ac:dyDescent="0.3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</row>
    <row r="982" spans="1:17" ht="15.75" customHeight="1" x14ac:dyDescent="0.3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</row>
    <row r="983" spans="1:17" ht="15.75" customHeight="1" x14ac:dyDescent="0.3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</row>
    <row r="984" spans="1:17" ht="15.75" customHeight="1" x14ac:dyDescent="0.3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</row>
    <row r="985" spans="1:17" ht="15.75" customHeight="1" x14ac:dyDescent="0.3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</row>
    <row r="986" spans="1:17" ht="15.75" customHeight="1" x14ac:dyDescent="0.3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</row>
    <row r="987" spans="1:17" ht="15.75" customHeight="1" x14ac:dyDescent="0.3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</row>
    <row r="988" spans="1:17" ht="15.75" customHeight="1" x14ac:dyDescent="0.3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</row>
    <row r="989" spans="1:17" ht="15.75" customHeight="1" x14ac:dyDescent="0.3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</row>
    <row r="990" spans="1:17" ht="15.75" customHeight="1" x14ac:dyDescent="0.3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</row>
    <row r="991" spans="1:17" ht="15.75" customHeight="1" x14ac:dyDescent="0.3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</row>
    <row r="992" spans="1:17" ht="15.75" customHeight="1" x14ac:dyDescent="0.3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</row>
    <row r="993" spans="1:17" ht="15.75" customHeight="1" x14ac:dyDescent="0.3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</row>
    <row r="994" spans="1:17" ht="15.75" customHeight="1" x14ac:dyDescent="0.3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</row>
    <row r="995" spans="1:17" ht="15.75" customHeight="1" x14ac:dyDescent="0.3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</row>
    <row r="996" spans="1:17" ht="15.75" customHeight="1" x14ac:dyDescent="0.3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</row>
    <row r="997" spans="1:17" ht="15.75" customHeight="1" x14ac:dyDescent="0.3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</row>
    <row r="998" spans="1:17" ht="15.75" customHeight="1" x14ac:dyDescent="0.3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</row>
    <row r="999" spans="1:17" ht="15.75" customHeight="1" x14ac:dyDescent="0.3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</row>
    <row r="1000" spans="1:17" ht="15.75" customHeight="1" x14ac:dyDescent="0.3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</row>
    <row r="1001" spans="1:17" ht="15.75" customHeight="1" x14ac:dyDescent="0.3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</row>
    <row r="1002" spans="1:17" ht="15.75" customHeight="1" x14ac:dyDescent="0.3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</row>
  </sheetData>
  <customSheetViews>
    <customSheetView guid="{D8BF8DC6-9944-4951-B65A-9BA1998D7324}" showGridLines="0" fitToPage="1">
      <selection activeCell="J47" sqref="J47"/>
      <pageMargins left="0.23622047244094491" right="0.23622047244094491" top="0.74803149606299213" bottom="0.74803149606299213" header="0.31496062992125984" footer="0.31496062992125984"/>
      <printOptions horizontalCentered="1"/>
      <pageSetup scale="50" orientation="landscape" r:id="rId1"/>
    </customSheetView>
    <customSheetView guid="{A940DDCF-0BD5-4E39-979F-75E9626029AB}" showGridLines="0" fitToPage="1">
      <selection activeCell="J47" sqref="J47"/>
      <pageMargins left="0.23622047244094491" right="0.23622047244094491" top="0.74803149606299213" bottom="0.74803149606299213" header="0.31496062992125984" footer="0.31496062992125984"/>
      <printOptions horizontalCentered="1"/>
      <pageSetup scale="50" orientation="landscape" r:id="rId2"/>
    </customSheetView>
  </customSheetViews>
  <mergeCells count="6">
    <mergeCell ref="A48:A49"/>
    <mergeCell ref="A2:A3"/>
    <mergeCell ref="B2:B3"/>
    <mergeCell ref="C2:K2"/>
    <mergeCell ref="C26:K26"/>
    <mergeCell ref="C48:K48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landscape" r:id="rId3"/>
  <ignoredErrors>
    <ignoredError sqref="C21:K24" formulaRange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K67"/>
  <sheetViews>
    <sheetView showGridLines="0" workbookViewId="0">
      <selection sqref="A1:B2"/>
    </sheetView>
  </sheetViews>
  <sheetFormatPr baseColWidth="10" defaultColWidth="11.44140625" defaultRowHeight="13.2" x14ac:dyDescent="0.3"/>
  <cols>
    <col min="1" max="1" width="4.44140625" style="130" customWidth="1"/>
    <col min="2" max="2" width="42.33203125" style="130" customWidth="1"/>
    <col min="3" max="3" width="10.33203125" style="130" customWidth="1"/>
    <col min="4" max="4" width="13.109375" style="176" bestFit="1" customWidth="1"/>
    <col min="5" max="5" width="12.33203125" style="130" bestFit="1" customWidth="1"/>
    <col min="6" max="6" width="12.6640625" style="176" bestFit="1" customWidth="1"/>
    <col min="7" max="16384" width="11.44140625" style="130"/>
  </cols>
  <sheetData>
    <row r="1" spans="1:11" x14ac:dyDescent="0.3">
      <c r="A1" s="725"/>
      <c r="B1" s="726"/>
      <c r="C1" s="201">
        <v>2016</v>
      </c>
      <c r="D1" s="202"/>
      <c r="E1" s="203">
        <v>2017</v>
      </c>
      <c r="F1" s="204"/>
      <c r="G1" s="201">
        <v>2018</v>
      </c>
      <c r="H1" s="202"/>
      <c r="I1" s="203">
        <v>2019</v>
      </c>
      <c r="J1" s="204"/>
      <c r="K1" s="207"/>
    </row>
    <row r="2" spans="1:11" ht="26.4" x14ac:dyDescent="0.3">
      <c r="A2" s="727"/>
      <c r="B2" s="728"/>
      <c r="C2" s="206" t="s">
        <v>100</v>
      </c>
      <c r="D2" s="177" t="s">
        <v>190</v>
      </c>
      <c r="E2" s="543" t="s">
        <v>100</v>
      </c>
      <c r="F2" s="464" t="s">
        <v>190</v>
      </c>
      <c r="G2" s="545" t="s">
        <v>100</v>
      </c>
      <c r="H2" s="546" t="s">
        <v>190</v>
      </c>
      <c r="I2" s="545" t="s">
        <v>100</v>
      </c>
      <c r="J2" s="546" t="s">
        <v>190</v>
      </c>
    </row>
    <row r="3" spans="1:11" ht="13.8" x14ac:dyDescent="0.3">
      <c r="A3" s="184" t="s">
        <v>164</v>
      </c>
      <c r="B3" s="664"/>
      <c r="C3" s="186"/>
      <c r="D3" s="186"/>
      <c r="E3" s="544"/>
      <c r="F3" s="185"/>
      <c r="G3" s="544"/>
      <c r="H3" s="185"/>
      <c r="I3" s="544"/>
      <c r="J3" s="185"/>
    </row>
    <row r="4" spans="1:11" x14ac:dyDescent="0.25">
      <c r="A4" s="178"/>
      <c r="B4" s="179" t="s">
        <v>372</v>
      </c>
      <c r="C4" s="136">
        <v>8655.5040000000008</v>
      </c>
      <c r="D4" s="177" t="s">
        <v>165</v>
      </c>
      <c r="E4" s="135">
        <v>9221.0509999999995</v>
      </c>
      <c r="F4" s="465" t="s">
        <v>166</v>
      </c>
      <c r="G4" s="507">
        <v>8873.8080000000009</v>
      </c>
      <c r="H4" s="547">
        <f>+G4/G$20</f>
        <v>2.0998903035597441E-2</v>
      </c>
      <c r="I4" s="507">
        <v>9104.5280000000002</v>
      </c>
      <c r="J4" s="547">
        <f>+I4/I$20</f>
        <v>2.1885677437986171E-2</v>
      </c>
    </row>
    <row r="5" spans="1:11" x14ac:dyDescent="0.25">
      <c r="A5" s="178"/>
      <c r="B5" s="179" t="s">
        <v>373</v>
      </c>
      <c r="C5" s="136">
        <v>5594.39</v>
      </c>
      <c r="D5" s="177" t="s">
        <v>167</v>
      </c>
      <c r="E5" s="135">
        <v>5490.9409999999998</v>
      </c>
      <c r="F5" s="465" t="s">
        <v>168</v>
      </c>
      <c r="G5" s="507">
        <v>5774.8760000000002</v>
      </c>
      <c r="H5" s="547">
        <f t="shared" ref="H5:J9" si="0">+G5/G$20</f>
        <v>1.3665616966988559E-2</v>
      </c>
      <c r="I5" s="507">
        <v>5925.0230000000001</v>
      </c>
      <c r="J5" s="547">
        <f t="shared" si="0"/>
        <v>1.4242708923587156E-2</v>
      </c>
    </row>
    <row r="6" spans="1:11" x14ac:dyDescent="0.25">
      <c r="A6" s="178"/>
      <c r="B6" s="179" t="s">
        <v>374</v>
      </c>
      <c r="C6" s="136">
        <v>3274.6329999999998</v>
      </c>
      <c r="D6" s="177" t="s">
        <v>169</v>
      </c>
      <c r="E6" s="135">
        <v>4438.8100000000004</v>
      </c>
      <c r="F6" s="465" t="s">
        <v>170</v>
      </c>
      <c r="G6" s="507">
        <v>7798.2719999999999</v>
      </c>
      <c r="H6" s="547">
        <f t="shared" si="0"/>
        <v>1.8453763882790176E-2</v>
      </c>
      <c r="I6" s="507">
        <v>8001.027</v>
      </c>
      <c r="J6" s="547">
        <f t="shared" si="0"/>
        <v>1.9233055914004347E-2</v>
      </c>
    </row>
    <row r="7" spans="1:11" x14ac:dyDescent="0.25">
      <c r="A7" s="178"/>
      <c r="B7" s="179" t="s">
        <v>375</v>
      </c>
      <c r="C7" s="136">
        <v>1115.7629999999999</v>
      </c>
      <c r="D7" s="177" t="s">
        <v>171</v>
      </c>
      <c r="E7" s="135">
        <v>1452.9069999999999</v>
      </c>
      <c r="F7" s="465" t="s">
        <v>172</v>
      </c>
      <c r="G7" s="507">
        <v>1506.2719999999999</v>
      </c>
      <c r="H7" s="547">
        <f t="shared" si="0"/>
        <v>3.5644291236902382E-3</v>
      </c>
      <c r="I7" s="507">
        <v>1545.434</v>
      </c>
      <c r="J7" s="547">
        <f t="shared" si="0"/>
        <v>3.7149504099165511E-3</v>
      </c>
    </row>
    <row r="8" spans="1:11" x14ac:dyDescent="0.25">
      <c r="A8" s="178"/>
      <c r="B8" s="179" t="s">
        <v>376</v>
      </c>
      <c r="C8" s="136">
        <v>4151.576</v>
      </c>
      <c r="D8" s="177" t="s">
        <v>173</v>
      </c>
      <c r="E8" s="135">
        <v>3577.607</v>
      </c>
      <c r="F8" s="465" t="s">
        <v>174</v>
      </c>
      <c r="G8" s="507">
        <v>5545.7479999999996</v>
      </c>
      <c r="H8" s="547">
        <f t="shared" si="0"/>
        <v>1.3123410435729331E-2</v>
      </c>
      <c r="I8" s="507">
        <v>5689.9390000000003</v>
      </c>
      <c r="J8" s="547">
        <f t="shared" si="0"/>
        <v>1.3677608503792573E-2</v>
      </c>
    </row>
    <row r="9" spans="1:11" x14ac:dyDescent="0.25">
      <c r="A9" s="178"/>
      <c r="B9" s="179" t="s">
        <v>377</v>
      </c>
      <c r="C9" s="136">
        <v>1598.2539999999999</v>
      </c>
      <c r="D9" s="177" t="s">
        <v>175</v>
      </c>
      <c r="E9" s="135">
        <v>2099.3879999999999</v>
      </c>
      <c r="F9" s="465" t="s">
        <v>176</v>
      </c>
      <c r="G9" s="548">
        <v>6557.1450000000004</v>
      </c>
      <c r="H9" s="549">
        <f t="shared" si="0"/>
        <v>1.5516771609815379E-2</v>
      </c>
      <c r="I9" s="548">
        <v>6727.6310000000003</v>
      </c>
      <c r="J9" s="549">
        <f t="shared" si="0"/>
        <v>1.6172036813747657E-2</v>
      </c>
    </row>
    <row r="10" spans="1:11" x14ac:dyDescent="0.3">
      <c r="A10" s="182"/>
      <c r="B10" s="183" t="s">
        <v>189</v>
      </c>
      <c r="C10" s="138">
        <v>24390.12</v>
      </c>
      <c r="D10" s="180" t="s">
        <v>177</v>
      </c>
      <c r="E10" s="192">
        <v>26280.704000000002</v>
      </c>
      <c r="F10" s="181" t="s">
        <v>178</v>
      </c>
      <c r="G10" s="192">
        <f>SUM(G4:G9)</f>
        <v>36056.120999999999</v>
      </c>
      <c r="H10" s="550">
        <f>+G10/G20</f>
        <v>8.5322895054611117E-2</v>
      </c>
      <c r="I10" s="192">
        <f>SUM(I4:I9)</f>
        <v>36993.582000000002</v>
      </c>
      <c r="J10" s="550">
        <f>+I10/I20</f>
        <v>8.892603800303446E-2</v>
      </c>
    </row>
    <row r="11" spans="1:11" ht="13.8" x14ac:dyDescent="0.3">
      <c r="A11" s="184" t="s">
        <v>179</v>
      </c>
      <c r="B11" s="185"/>
      <c r="C11" s="134"/>
      <c r="D11" s="186"/>
      <c r="E11" s="133"/>
      <c r="F11" s="185"/>
      <c r="G11" s="544"/>
      <c r="H11" s="185"/>
      <c r="I11" s="544"/>
      <c r="J11" s="185"/>
    </row>
    <row r="12" spans="1:11" x14ac:dyDescent="0.3">
      <c r="A12" s="178"/>
      <c r="B12" s="179" t="s">
        <v>378</v>
      </c>
      <c r="C12" s="136">
        <v>77007.057000000001</v>
      </c>
      <c r="D12" s="205">
        <v>0.20200000000000001</v>
      </c>
      <c r="E12" s="135">
        <v>82965.315000000002</v>
      </c>
      <c r="F12" s="465" t="s">
        <v>180</v>
      </c>
      <c r="G12" s="135">
        <v>100947.15300000001</v>
      </c>
      <c r="H12" s="547">
        <f>+G12/G$20</f>
        <v>0.23888047584155747</v>
      </c>
      <c r="I12" s="135">
        <v>100373.77099999999</v>
      </c>
      <c r="J12" s="547">
        <f>+I12/I$20</f>
        <v>0.24128081931762857</v>
      </c>
    </row>
    <row r="13" spans="1:11" x14ac:dyDescent="0.3">
      <c r="A13" s="178"/>
      <c r="B13" s="179" t="s">
        <v>379</v>
      </c>
      <c r="C13" s="136">
        <v>28196.350999999999</v>
      </c>
      <c r="D13" s="205">
        <v>7.3999999999999996E-2</v>
      </c>
      <c r="E13" s="135">
        <v>30920.351999999999</v>
      </c>
      <c r="F13" s="465" t="s">
        <v>181</v>
      </c>
      <c r="G13" s="135">
        <v>38131.228999999999</v>
      </c>
      <c r="H13" s="547">
        <f t="shared" ref="H13:J17" si="1">+G13/G$20</f>
        <v>9.0233412803067306E-2</v>
      </c>
      <c r="I13" s="135">
        <v>35309.267999999996</v>
      </c>
      <c r="J13" s="547">
        <f t="shared" si="1"/>
        <v>8.4877244599545071E-2</v>
      </c>
    </row>
    <row r="14" spans="1:11" x14ac:dyDescent="0.3">
      <c r="A14" s="178"/>
      <c r="B14" s="179" t="s">
        <v>380</v>
      </c>
      <c r="C14" s="136">
        <v>12294.091</v>
      </c>
      <c r="D14" s="205">
        <v>3.2199999999999999E-2</v>
      </c>
      <c r="E14" s="135">
        <v>14319.346</v>
      </c>
      <c r="F14" s="465" t="s">
        <v>182</v>
      </c>
      <c r="G14" s="135">
        <v>21311.647000000001</v>
      </c>
      <c r="H14" s="547">
        <f t="shared" si="1"/>
        <v>5.0431698418748873E-2</v>
      </c>
      <c r="I14" s="135">
        <v>22253.579000000002</v>
      </c>
      <c r="J14" s="547">
        <f t="shared" si="1"/>
        <v>5.3493673898827358E-2</v>
      </c>
    </row>
    <row r="15" spans="1:11" x14ac:dyDescent="0.3">
      <c r="A15" s="178"/>
      <c r="B15" s="179" t="s">
        <v>381</v>
      </c>
      <c r="C15" s="136">
        <v>8543.2309999999998</v>
      </c>
      <c r="D15" s="205">
        <v>2.24E-2</v>
      </c>
      <c r="E15" s="135">
        <v>9937.6959999999999</v>
      </c>
      <c r="F15" s="465" t="s">
        <v>183</v>
      </c>
      <c r="G15" s="135">
        <v>13633.351000000001</v>
      </c>
      <c r="H15" s="547">
        <f t="shared" si="1"/>
        <v>3.2261844711905581E-2</v>
      </c>
      <c r="I15" s="135">
        <v>13325.68</v>
      </c>
      <c r="J15" s="547">
        <f t="shared" si="1"/>
        <v>3.2032581383881022E-2</v>
      </c>
    </row>
    <row r="16" spans="1:11" x14ac:dyDescent="0.3">
      <c r="A16" s="178"/>
      <c r="B16" s="179" t="s">
        <v>382</v>
      </c>
      <c r="C16" s="136">
        <v>32559.286</v>
      </c>
      <c r="D16" s="205">
        <v>8.5400000000000004E-2</v>
      </c>
      <c r="E16" s="135">
        <v>37636.472999999998</v>
      </c>
      <c r="F16" s="465" t="s">
        <v>184</v>
      </c>
      <c r="G16" s="135">
        <v>44926.165999999997</v>
      </c>
      <c r="H16" s="547">
        <f t="shared" si="1"/>
        <v>0.10631289335932831</v>
      </c>
      <c r="I16" s="135">
        <v>45865.527000000002</v>
      </c>
      <c r="J16" s="547">
        <f t="shared" si="1"/>
        <v>0.11025262698354549</v>
      </c>
    </row>
    <row r="17" spans="1:10" x14ac:dyDescent="0.3">
      <c r="A17" s="178"/>
      <c r="B17" s="179" t="s">
        <v>383</v>
      </c>
      <c r="C17" s="136">
        <v>13110.377999999999</v>
      </c>
      <c r="D17" s="205">
        <v>3.44E-2</v>
      </c>
      <c r="E17" s="135">
        <v>13939.504000000001</v>
      </c>
      <c r="F17" s="465" t="s">
        <v>185</v>
      </c>
      <c r="G17" s="135">
        <v>17399.288</v>
      </c>
      <c r="H17" s="547">
        <f t="shared" si="1"/>
        <v>4.1173525683723844E-2</v>
      </c>
      <c r="I17" s="135">
        <v>18526.66</v>
      </c>
      <c r="J17" s="547">
        <f t="shared" si="1"/>
        <v>4.4534818802604688E-2</v>
      </c>
    </row>
    <row r="18" spans="1:10" x14ac:dyDescent="0.3">
      <c r="A18" s="178"/>
      <c r="B18" s="179" t="s">
        <v>186</v>
      </c>
      <c r="C18" s="136">
        <v>5995.2240000000002</v>
      </c>
      <c r="D18" s="205">
        <v>1.5699999999999999E-2</v>
      </c>
      <c r="E18" s="135">
        <v>7412.7209999999995</v>
      </c>
      <c r="F18" s="465" t="s">
        <v>191</v>
      </c>
      <c r="G18" s="182"/>
      <c r="H18" s="183"/>
      <c r="I18" s="182"/>
      <c r="J18" s="183"/>
    </row>
    <row r="19" spans="1:10" x14ac:dyDescent="0.3">
      <c r="A19" s="182"/>
      <c r="B19" s="183" t="s">
        <v>189</v>
      </c>
      <c r="C19" s="138">
        <v>177705.617</v>
      </c>
      <c r="D19" s="180" t="s">
        <v>187</v>
      </c>
      <c r="E19" s="192">
        <v>197131.408</v>
      </c>
      <c r="F19" s="181" t="s">
        <v>188</v>
      </c>
      <c r="G19" s="192">
        <f>SUM(G12:G18)</f>
        <v>236348.834</v>
      </c>
      <c r="H19" s="550">
        <f>+G19/G20</f>
        <v>0.55929385081833138</v>
      </c>
      <c r="I19" s="192">
        <f>SUM(I12:I18)</f>
        <v>235654.48499999999</v>
      </c>
      <c r="J19" s="550">
        <f>+I19/I20</f>
        <v>0.56647176498603224</v>
      </c>
    </row>
    <row r="20" spans="1:10" x14ac:dyDescent="0.3">
      <c r="A20" s="207"/>
      <c r="B20" s="63" t="s">
        <v>371</v>
      </c>
      <c r="C20" s="542">
        <v>381282.35</v>
      </c>
      <c r="E20" s="542">
        <v>395749.56799999997</v>
      </c>
      <c r="G20" s="551">
        <f>+'2.'!I3</f>
        <v>422584.35999999993</v>
      </c>
      <c r="H20" s="207"/>
      <c r="I20" s="551">
        <f>+'2.'!J3</f>
        <v>416003.93800000014</v>
      </c>
    </row>
    <row r="21" spans="1:10" x14ac:dyDescent="0.3">
      <c r="A21" s="207"/>
      <c r="B21" s="207"/>
      <c r="C21" s="136"/>
      <c r="D21" s="177"/>
      <c r="E21" s="136"/>
    </row>
    <row r="22" spans="1:10" x14ac:dyDescent="0.25">
      <c r="B22" s="249" t="s">
        <v>160</v>
      </c>
      <c r="C22" s="540">
        <v>1.1266</v>
      </c>
      <c r="E22" s="540">
        <v>1.0885</v>
      </c>
      <c r="G22" s="540">
        <v>1.0609</v>
      </c>
      <c r="I22" s="540">
        <v>1.03</v>
      </c>
    </row>
    <row r="28" spans="1:10" x14ac:dyDescent="0.3">
      <c r="B28" s="544"/>
      <c r="C28" s="186"/>
      <c r="D28" s="552"/>
      <c r="E28" s="186"/>
      <c r="F28" s="464"/>
    </row>
    <row r="29" spans="1:10" x14ac:dyDescent="0.3">
      <c r="B29" s="553" t="s">
        <v>294</v>
      </c>
      <c r="C29" s="237">
        <v>2016</v>
      </c>
      <c r="D29" s="237">
        <v>2017</v>
      </c>
      <c r="E29" s="237">
        <v>2018</v>
      </c>
      <c r="F29" s="181">
        <v>2019</v>
      </c>
    </row>
    <row r="30" spans="1:10" ht="13.8" x14ac:dyDescent="0.3">
      <c r="B30" s="184" t="s">
        <v>164</v>
      </c>
      <c r="C30" s="466"/>
      <c r="D30" s="466"/>
      <c r="E30" s="466"/>
      <c r="F30" s="464"/>
    </row>
    <row r="31" spans="1:10" x14ac:dyDescent="0.3">
      <c r="B31" s="132" t="s">
        <v>372</v>
      </c>
      <c r="C31" s="208">
        <f t="shared" ref="C31:C36" si="2">+C4*C$22</f>
        <v>9751.2908064000021</v>
      </c>
      <c r="D31" s="208">
        <f t="shared" ref="D31:D36" si="3">+E4*E$22</f>
        <v>10037.114013500001</v>
      </c>
      <c r="E31" s="208">
        <f t="shared" ref="E31:E36" si="4">ROUND(G4*G$22,3)</f>
        <v>9414.223</v>
      </c>
      <c r="F31" s="240">
        <f t="shared" ref="F31:F36" si="5">ROUND(I4*I$22,3)</f>
        <v>9377.6640000000007</v>
      </c>
    </row>
    <row r="32" spans="1:10" x14ac:dyDescent="0.3">
      <c r="B32" s="132" t="s">
        <v>373</v>
      </c>
      <c r="C32" s="208">
        <f t="shared" si="2"/>
        <v>6302.6397740000002</v>
      </c>
      <c r="D32" s="208">
        <f t="shared" si="3"/>
        <v>5976.8892784999998</v>
      </c>
      <c r="E32" s="208">
        <f t="shared" si="4"/>
        <v>6126.5659999999998</v>
      </c>
      <c r="F32" s="240">
        <f t="shared" si="5"/>
        <v>6102.7740000000003</v>
      </c>
    </row>
    <row r="33" spans="2:6" x14ac:dyDescent="0.3">
      <c r="B33" s="132" t="s">
        <v>374</v>
      </c>
      <c r="C33" s="208">
        <f t="shared" si="2"/>
        <v>3689.2015378000001</v>
      </c>
      <c r="D33" s="208">
        <f t="shared" si="3"/>
        <v>4831.6446850000002</v>
      </c>
      <c r="E33" s="208">
        <f t="shared" si="4"/>
        <v>8273.1869999999999</v>
      </c>
      <c r="F33" s="240">
        <f t="shared" si="5"/>
        <v>8241.0580000000009</v>
      </c>
    </row>
    <row r="34" spans="2:6" x14ac:dyDescent="0.3">
      <c r="B34" s="132" t="s">
        <v>375</v>
      </c>
      <c r="C34" s="208">
        <f t="shared" si="2"/>
        <v>1257.0185958</v>
      </c>
      <c r="D34" s="208">
        <f t="shared" si="3"/>
        <v>1581.4892694999999</v>
      </c>
      <c r="E34" s="208">
        <f t="shared" si="4"/>
        <v>1598.0039999999999</v>
      </c>
      <c r="F34" s="240">
        <f t="shared" si="5"/>
        <v>1591.797</v>
      </c>
    </row>
    <row r="35" spans="2:6" x14ac:dyDescent="0.3">
      <c r="B35" s="132" t="s">
        <v>376</v>
      </c>
      <c r="C35" s="208">
        <f t="shared" si="2"/>
        <v>4677.1655215999999</v>
      </c>
      <c r="D35" s="208">
        <f t="shared" si="3"/>
        <v>3894.2252195000001</v>
      </c>
      <c r="E35" s="208">
        <f t="shared" si="4"/>
        <v>5883.4840000000004</v>
      </c>
      <c r="F35" s="240">
        <f t="shared" si="5"/>
        <v>5860.6369999999997</v>
      </c>
    </row>
    <row r="36" spans="2:6" x14ac:dyDescent="0.3">
      <c r="B36" s="132" t="s">
        <v>377</v>
      </c>
      <c r="C36" s="208">
        <f t="shared" si="2"/>
        <v>1800.5929564</v>
      </c>
      <c r="D36" s="208">
        <f t="shared" si="3"/>
        <v>2285.1838379999999</v>
      </c>
      <c r="E36" s="208">
        <f t="shared" si="4"/>
        <v>6956.4750000000004</v>
      </c>
      <c r="F36" s="240">
        <f t="shared" si="5"/>
        <v>6929.46</v>
      </c>
    </row>
    <row r="37" spans="2:6" x14ac:dyDescent="0.3">
      <c r="B37" s="182"/>
      <c r="C37" s="554">
        <f>ROUND(C10*C22,3)</f>
        <v>27477.909</v>
      </c>
      <c r="D37" s="554">
        <f>ROUND(E10*E22,3)</f>
        <v>28606.545999999998</v>
      </c>
      <c r="E37" s="554">
        <f>ROUND(G10*G22,3)</f>
        <v>38251.938999999998</v>
      </c>
      <c r="F37" s="241">
        <f>ROUND(I10*I22,3)</f>
        <v>38103.389000000003</v>
      </c>
    </row>
    <row r="38" spans="2:6" ht="13.8" x14ac:dyDescent="0.3">
      <c r="B38" s="184" t="s">
        <v>179</v>
      </c>
      <c r="C38" s="209"/>
      <c r="D38" s="209"/>
      <c r="E38" s="466"/>
      <c r="F38" s="464"/>
    </row>
    <row r="39" spans="2:6" x14ac:dyDescent="0.3">
      <c r="B39" s="132" t="s">
        <v>378</v>
      </c>
      <c r="C39" s="208">
        <f t="shared" ref="C39:C45" si="6">+C12*C$22</f>
        <v>86756.150416200006</v>
      </c>
      <c r="D39" s="208">
        <f>+E12*E$22</f>
        <v>90307.745377500003</v>
      </c>
      <c r="E39" s="208">
        <f t="shared" ref="E39:E44" si="7">ROUND(G12*G$22,3)</f>
        <v>107094.83500000001</v>
      </c>
      <c r="F39" s="240">
        <f t="shared" ref="F39:F44" si="8">ROUND(I12*I$22,3)</f>
        <v>103384.984</v>
      </c>
    </row>
    <row r="40" spans="2:6" x14ac:dyDescent="0.3">
      <c r="B40" s="132" t="s">
        <v>379</v>
      </c>
      <c r="C40" s="208">
        <f t="shared" si="6"/>
        <v>31766.0090366</v>
      </c>
      <c r="D40" s="208">
        <f t="shared" ref="D40:D45" si="9">+E13*E$22</f>
        <v>33656.803152</v>
      </c>
      <c r="E40" s="208">
        <f t="shared" si="7"/>
        <v>40453.421000000002</v>
      </c>
      <c r="F40" s="240">
        <f t="shared" si="8"/>
        <v>36368.546000000002</v>
      </c>
    </row>
    <row r="41" spans="2:6" x14ac:dyDescent="0.3">
      <c r="B41" s="132" t="s">
        <v>380</v>
      </c>
      <c r="C41" s="208">
        <f t="shared" si="6"/>
        <v>13850.5229206</v>
      </c>
      <c r="D41" s="208">
        <f t="shared" si="9"/>
        <v>15586.608120999999</v>
      </c>
      <c r="E41" s="208">
        <f t="shared" si="7"/>
        <v>22609.526000000002</v>
      </c>
      <c r="F41" s="240">
        <f t="shared" si="8"/>
        <v>22921.186000000002</v>
      </c>
    </row>
    <row r="42" spans="2:6" x14ac:dyDescent="0.3">
      <c r="B42" s="132" t="s">
        <v>381</v>
      </c>
      <c r="C42" s="208">
        <f t="shared" si="6"/>
        <v>9624.8040445999995</v>
      </c>
      <c r="D42" s="208">
        <f t="shared" si="9"/>
        <v>10817.182096</v>
      </c>
      <c r="E42" s="208">
        <f t="shared" si="7"/>
        <v>14463.621999999999</v>
      </c>
      <c r="F42" s="240">
        <f t="shared" si="8"/>
        <v>13725.45</v>
      </c>
    </row>
    <row r="43" spans="2:6" x14ac:dyDescent="0.3">
      <c r="B43" s="132" t="s">
        <v>382</v>
      </c>
      <c r="C43" s="208">
        <f t="shared" si="6"/>
        <v>36681.291607600004</v>
      </c>
      <c r="D43" s="208">
        <f t="shared" si="9"/>
        <v>40967.3008605</v>
      </c>
      <c r="E43" s="208">
        <f t="shared" si="7"/>
        <v>47662.17</v>
      </c>
      <c r="F43" s="240">
        <f t="shared" si="8"/>
        <v>47241.493000000002</v>
      </c>
    </row>
    <row r="44" spans="2:6" x14ac:dyDescent="0.3">
      <c r="B44" s="132" t="s">
        <v>383</v>
      </c>
      <c r="C44" s="208">
        <f t="shared" si="6"/>
        <v>14770.151854799999</v>
      </c>
      <c r="D44" s="208">
        <f t="shared" si="9"/>
        <v>15173.150104000002</v>
      </c>
      <c r="E44" s="208">
        <f t="shared" si="7"/>
        <v>18458.904999999999</v>
      </c>
      <c r="F44" s="240">
        <f t="shared" si="8"/>
        <v>19082.46</v>
      </c>
    </row>
    <row r="45" spans="2:6" x14ac:dyDescent="0.3">
      <c r="B45" s="467" t="s">
        <v>186</v>
      </c>
      <c r="C45" s="208">
        <f t="shared" si="6"/>
        <v>6754.2193584000006</v>
      </c>
      <c r="D45" s="208">
        <f t="shared" si="9"/>
        <v>8068.7468085</v>
      </c>
      <c r="E45" s="208"/>
      <c r="F45" s="240"/>
    </row>
    <row r="46" spans="2:6" x14ac:dyDescent="0.3">
      <c r="C46" s="554">
        <f>ROUND(C19*C22,3)</f>
        <v>200203.14799999999</v>
      </c>
      <c r="D46" s="554">
        <f>ROUND(E19*E22,3)</f>
        <v>214577.538</v>
      </c>
      <c r="E46" s="554">
        <f>ROUND(G19*G22,3)</f>
        <v>250742.478</v>
      </c>
      <c r="F46" s="241">
        <f>ROUND(I19*I22,3)</f>
        <v>242724.12</v>
      </c>
    </row>
    <row r="50" spans="2:6" x14ac:dyDescent="0.3">
      <c r="B50" s="544"/>
      <c r="C50" s="186"/>
      <c r="D50" s="552"/>
      <c r="E50" s="186"/>
      <c r="F50" s="464"/>
    </row>
    <row r="51" spans="2:6" x14ac:dyDescent="0.3">
      <c r="B51" s="553" t="s">
        <v>3</v>
      </c>
      <c r="C51" s="237">
        <v>2016</v>
      </c>
      <c r="D51" s="237">
        <v>2017</v>
      </c>
      <c r="E51" s="237">
        <v>2018</v>
      </c>
      <c r="F51" s="237">
        <v>2019</v>
      </c>
    </row>
    <row r="52" spans="2:6" ht="13.8" x14ac:dyDescent="0.3">
      <c r="B52" s="184" t="s">
        <v>164</v>
      </c>
      <c r="C52" s="132"/>
      <c r="D52" s="132"/>
      <c r="E52" s="466"/>
      <c r="F52" s="233"/>
    </row>
    <row r="53" spans="2:6" x14ac:dyDescent="0.3">
      <c r="B53" s="179" t="s">
        <v>372</v>
      </c>
      <c r="C53" s="555">
        <f t="shared" ref="C53:C58" si="10">+C4/C$10</f>
        <v>0.35487746677753129</v>
      </c>
      <c r="D53" s="555">
        <f t="shared" ref="D53:D58" si="11">+E4/E$10</f>
        <v>0.35086773170155561</v>
      </c>
      <c r="E53" s="555">
        <f t="shared" ref="E53:E58" si="12">+G4/G$10</f>
        <v>0.24611100012671916</v>
      </c>
      <c r="F53" s="555">
        <f t="shared" ref="F53:F58" si="13">+I4/I$10</f>
        <v>0.24611101460788523</v>
      </c>
    </row>
    <row r="54" spans="2:6" x14ac:dyDescent="0.3">
      <c r="B54" s="179" t="s">
        <v>373</v>
      </c>
      <c r="C54" s="555">
        <f t="shared" si="10"/>
        <v>0.22937115520546847</v>
      </c>
      <c r="D54" s="555">
        <f t="shared" si="11"/>
        <v>0.20893431926328912</v>
      </c>
      <c r="E54" s="555">
        <f t="shared" si="12"/>
        <v>0.16016354060937393</v>
      </c>
      <c r="F54" s="555">
        <f t="shared" si="13"/>
        <v>0.16016353863759394</v>
      </c>
    </row>
    <row r="55" spans="2:6" x14ac:dyDescent="0.3">
      <c r="B55" s="179" t="s">
        <v>374</v>
      </c>
      <c r="C55" s="555">
        <f t="shared" si="10"/>
        <v>0.13426063504402602</v>
      </c>
      <c r="D55" s="555">
        <f t="shared" si="11"/>
        <v>0.16889996554125797</v>
      </c>
      <c r="E55" s="555">
        <f t="shared" si="12"/>
        <v>0.21628150182877409</v>
      </c>
      <c r="F55" s="555">
        <f t="shared" si="13"/>
        <v>0.21628148904315347</v>
      </c>
    </row>
    <row r="56" spans="2:6" x14ac:dyDescent="0.3">
      <c r="B56" s="179" t="s">
        <v>375</v>
      </c>
      <c r="C56" s="555">
        <f t="shared" si="10"/>
        <v>4.5746515392298188E-2</v>
      </c>
      <c r="D56" s="555">
        <f t="shared" si="11"/>
        <v>5.5284173513768881E-2</v>
      </c>
      <c r="E56" s="555">
        <f t="shared" si="12"/>
        <v>4.1775763954197957E-2</v>
      </c>
      <c r="F56" s="555">
        <f t="shared" si="13"/>
        <v>4.1775732882530808E-2</v>
      </c>
    </row>
    <row r="57" spans="2:6" x14ac:dyDescent="0.3">
      <c r="B57" s="179" t="s">
        <v>376</v>
      </c>
      <c r="C57" s="555">
        <f t="shared" si="10"/>
        <v>0.17021548069464193</v>
      </c>
      <c r="D57" s="555">
        <f t="shared" si="11"/>
        <v>0.13613056179925773</v>
      </c>
      <c r="E57" s="555">
        <f t="shared" si="12"/>
        <v>0.15380878048417909</v>
      </c>
      <c r="F57" s="555">
        <f t="shared" si="13"/>
        <v>0.15380881472899813</v>
      </c>
    </row>
    <row r="58" spans="2:6" x14ac:dyDescent="0.3">
      <c r="B58" s="179" t="s">
        <v>377</v>
      </c>
      <c r="C58" s="555">
        <f t="shared" si="10"/>
        <v>6.5528746886034175E-2</v>
      </c>
      <c r="D58" s="555">
        <f t="shared" si="11"/>
        <v>7.9883248180870642E-2</v>
      </c>
      <c r="E58" s="555">
        <f t="shared" si="12"/>
        <v>0.18185941299675581</v>
      </c>
      <c r="F58" s="555">
        <f t="shared" si="13"/>
        <v>0.18185941009983839</v>
      </c>
    </row>
    <row r="59" spans="2:6" x14ac:dyDescent="0.3">
      <c r="B59" s="182"/>
      <c r="C59" s="554"/>
      <c r="D59" s="554"/>
      <c r="E59" s="467"/>
      <c r="F59" s="234"/>
    </row>
    <row r="60" spans="2:6" ht="13.8" x14ac:dyDescent="0.3">
      <c r="B60" s="184" t="s">
        <v>179</v>
      </c>
      <c r="C60" s="209"/>
      <c r="D60" s="209"/>
      <c r="E60" s="466"/>
      <c r="F60" s="233"/>
    </row>
    <row r="61" spans="2:6" x14ac:dyDescent="0.3">
      <c r="B61" s="132" t="s">
        <v>378</v>
      </c>
      <c r="C61" s="555">
        <f>+C12/C$19</f>
        <v>0.43334059046653545</v>
      </c>
      <c r="D61" s="555">
        <f>+E12/E$19</f>
        <v>0.42086299611881228</v>
      </c>
      <c r="E61" s="555">
        <f t="shared" ref="E61:E66" si="14">+G12/G$19</f>
        <v>0.42711085682783612</v>
      </c>
      <c r="F61" s="555">
        <f t="shared" ref="F61:F66" si="15">+I12/I$19</f>
        <v>0.42593617940265383</v>
      </c>
    </row>
    <row r="62" spans="2:6" x14ac:dyDescent="0.3">
      <c r="B62" s="132" t="s">
        <v>379</v>
      </c>
      <c r="C62" s="555">
        <f t="shared" ref="C62:C67" si="16">+C13/C$19</f>
        <v>0.15866887876706789</v>
      </c>
      <c r="D62" s="555">
        <f t="shared" ref="D62:D67" si="17">+E13/E$19</f>
        <v>0.1568514744235987</v>
      </c>
      <c r="E62" s="555">
        <f t="shared" si="14"/>
        <v>0.16133453402186024</v>
      </c>
      <c r="F62" s="555">
        <f t="shared" si="15"/>
        <v>0.14983490766152827</v>
      </c>
    </row>
    <row r="63" spans="2:6" x14ac:dyDescent="0.3">
      <c r="B63" s="132" t="s">
        <v>380</v>
      </c>
      <c r="C63" s="555">
        <f t="shared" si="16"/>
        <v>6.9182343290814491E-2</v>
      </c>
      <c r="D63" s="555">
        <f t="shared" si="17"/>
        <v>7.2638582280100186E-2</v>
      </c>
      <c r="E63" s="555">
        <f t="shared" si="14"/>
        <v>9.0170307334793115E-2</v>
      </c>
      <c r="F63" s="555">
        <f t="shared" si="15"/>
        <v>9.4433080702877356E-2</v>
      </c>
    </row>
    <row r="64" spans="2:6" x14ac:dyDescent="0.3">
      <c r="B64" s="132" t="s">
        <v>381</v>
      </c>
      <c r="C64" s="555">
        <f t="shared" si="16"/>
        <v>4.8075188304261648E-2</v>
      </c>
      <c r="D64" s="555">
        <f t="shared" si="17"/>
        <v>5.0411530566453422E-2</v>
      </c>
      <c r="E64" s="555">
        <f t="shared" si="14"/>
        <v>5.7683174354056684E-2</v>
      </c>
      <c r="F64" s="555">
        <f t="shared" si="15"/>
        <v>5.6547533988160682E-2</v>
      </c>
    </row>
    <row r="65" spans="2:6" x14ac:dyDescent="0.3">
      <c r="B65" s="132" t="s">
        <v>382</v>
      </c>
      <c r="C65" s="555">
        <f t="shared" si="16"/>
        <v>0.18322035369315309</v>
      </c>
      <c r="D65" s="555">
        <f t="shared" si="17"/>
        <v>0.19092073344294277</v>
      </c>
      <c r="E65" s="555">
        <f t="shared" si="14"/>
        <v>0.19008414486191202</v>
      </c>
      <c r="F65" s="555">
        <f t="shared" si="15"/>
        <v>0.19463040136919102</v>
      </c>
    </row>
    <row r="66" spans="2:6" x14ac:dyDescent="0.3">
      <c r="B66" s="132" t="s">
        <v>383</v>
      </c>
      <c r="C66" s="555">
        <f t="shared" si="16"/>
        <v>7.3775822178991673E-2</v>
      </c>
      <c r="D66" s="555">
        <f t="shared" si="17"/>
        <v>7.0711735595172132E-2</v>
      </c>
      <c r="E66" s="555">
        <f t="shared" si="14"/>
        <v>7.361698259954183E-2</v>
      </c>
      <c r="F66" s="555">
        <f t="shared" si="15"/>
        <v>7.8617896875588858E-2</v>
      </c>
    </row>
    <row r="67" spans="2:6" x14ac:dyDescent="0.3">
      <c r="B67" s="467" t="s">
        <v>186</v>
      </c>
      <c r="C67" s="556">
        <f t="shared" si="16"/>
        <v>3.3736828926459878E-2</v>
      </c>
      <c r="D67" s="556">
        <f t="shared" si="17"/>
        <v>3.7602942500162127E-2</v>
      </c>
      <c r="E67" s="554"/>
      <c r="F67" s="554"/>
    </row>
  </sheetData>
  <customSheetViews>
    <customSheetView guid="{D8BF8DC6-9944-4951-B65A-9BA1998D7324}" showGridLines="0" topLeftCell="B1">
      <selection activeCell="C61" sqref="C61:F66"/>
      <pageMargins left="0.7" right="0.7" top="0.75" bottom="0.75" header="0.3" footer="0.3"/>
      <pageSetup paperSize="9" orientation="portrait" r:id="rId1"/>
    </customSheetView>
    <customSheetView guid="{A940DDCF-0BD5-4E39-979F-75E9626029AB}" showGridLines="0" topLeftCell="B1">
      <selection activeCell="C61" sqref="C61:F66"/>
      <pageMargins left="0.7" right="0.7" top="0.75" bottom="0.75" header="0.3" footer="0.3"/>
      <pageSetup paperSize="9" orientation="portrait" r:id="rId2"/>
    </customSheetView>
  </customSheetViews>
  <mergeCells count="1">
    <mergeCell ref="A1:B2"/>
  </mergeCells>
  <pageMargins left="0.7" right="0.7" top="0.75" bottom="0.75" header="0.3" footer="0.3"/>
  <pageSetup paperSize="9" orientation="portrait" r:id="rId3"/>
  <ignoredErrors>
    <ignoredError sqref="D4:J9 D20:F20 D10:G11 I10:J11 D18:G19 D12:F17 H20 J20 I18:J19 J12:J17" numberStoredAsText="1"/>
    <ignoredError sqref="H10:H19" numberStoredAsText="1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Carátula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</vt:lpstr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KRD y Asociados Ltda.</dc:creator>
  <cp:lastModifiedBy>Heinz Doebbel</cp:lastModifiedBy>
  <cp:lastPrinted>2020-10-21T19:56:27Z</cp:lastPrinted>
  <dcterms:created xsi:type="dcterms:W3CDTF">2018-12-22T17:58:17Z</dcterms:created>
  <dcterms:modified xsi:type="dcterms:W3CDTF">2020-12-02T15:51:09Z</dcterms:modified>
</cp:coreProperties>
</file>